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8"/>
  <workbookPr filterPrivacy="1"/>
  <xr:revisionPtr revIDLastSave="0" documentId="13_ncr:1_{3157EC0B-50F0-42DC-9387-82FBA3B970EF}" xr6:coauthVersionLast="36" xr6:coauthVersionMax="36" xr10:uidLastSave="{00000000-0000-0000-0000-000000000000}"/>
  <bookViews>
    <workbookView xWindow="0" yWindow="0" windowWidth="14130" windowHeight="5770" xr2:uid="{00000000-000D-0000-FFFF-FFFF00000000}"/>
  </bookViews>
  <sheets>
    <sheet name="Calculate Cost" sheetId="1" r:id="rId1"/>
    <sheet name="Read cost" sheetId="2" r:id="rId2"/>
    <sheet name="Storage, backup and recovery"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0" i="1" l="1"/>
  <c r="F50" i="1"/>
  <c r="I50" i="1" s="1"/>
  <c r="O50" i="1" s="1"/>
  <c r="F51" i="1"/>
  <c r="I51" i="1" s="1"/>
  <c r="O51" i="1" s="1"/>
  <c r="F49" i="1"/>
  <c r="I49" i="1" s="1"/>
  <c r="O49" i="1" s="1"/>
  <c r="E50" i="1"/>
  <c r="H50" i="1" s="1"/>
  <c r="N50" i="1" s="1"/>
  <c r="E51" i="1"/>
  <c r="H51" i="1" s="1"/>
  <c r="N51" i="1" s="1"/>
  <c r="E49" i="1"/>
  <c r="H49" i="1" s="1"/>
  <c r="N49" i="1" s="1"/>
  <c r="D50" i="1"/>
  <c r="G50" i="1" s="1"/>
  <c r="M50" i="1" s="1"/>
  <c r="D51" i="1"/>
  <c r="G51" i="1" s="1"/>
  <c r="D49" i="1"/>
  <c r="G49" i="1" s="1"/>
  <c r="M49" i="1" s="1"/>
  <c r="Q32" i="1"/>
  <c r="Q33" i="1"/>
  <c r="Q31" i="1"/>
  <c r="M51" i="1" l="1"/>
  <c r="P51" i="1" s="1"/>
  <c r="P49" i="1"/>
  <c r="P50" i="1"/>
  <c r="S31" i="1"/>
  <c r="U31" i="1" s="1"/>
  <c r="B14" i="3" l="1"/>
  <c r="F14" i="3" s="1"/>
  <c r="B22" i="3"/>
  <c r="F22" i="3" s="1"/>
  <c r="B30" i="3"/>
  <c r="F30" i="3" s="1"/>
  <c r="B38" i="3"/>
  <c r="F38" i="3" s="1"/>
  <c r="B15" i="3"/>
  <c r="F15" i="3" s="1"/>
  <c r="B23" i="3"/>
  <c r="F23" i="3" s="1"/>
  <c r="B31" i="3"/>
  <c r="F31" i="3" s="1"/>
  <c r="B39" i="3"/>
  <c r="F39" i="3" s="1"/>
  <c r="B34" i="3"/>
  <c r="F34" i="3" s="1"/>
  <c r="B11" i="3"/>
  <c r="F11" i="3" s="1"/>
  <c r="B19" i="3"/>
  <c r="F19" i="3" s="1"/>
  <c r="B27" i="3"/>
  <c r="F27" i="3" s="1"/>
  <c r="B35" i="3"/>
  <c r="F35" i="3" s="1"/>
  <c r="B43" i="3"/>
  <c r="F43" i="3" s="1"/>
  <c r="B13" i="3"/>
  <c r="F13" i="3" s="1"/>
  <c r="B29" i="3"/>
  <c r="F29" i="3" s="1"/>
  <c r="B16" i="3"/>
  <c r="F16" i="3" s="1"/>
  <c r="B24" i="3"/>
  <c r="F24" i="3" s="1"/>
  <c r="B32" i="3"/>
  <c r="F32" i="3" s="1"/>
  <c r="B40" i="3"/>
  <c r="F40" i="3" s="1"/>
  <c r="B18" i="3"/>
  <c r="F18" i="3" s="1"/>
  <c r="B21" i="3"/>
  <c r="F21" i="3" s="1"/>
  <c r="B37" i="3"/>
  <c r="F37" i="3" s="1"/>
  <c r="B9" i="3"/>
  <c r="F9" i="3" s="1"/>
  <c r="B17" i="3"/>
  <c r="F17" i="3" s="1"/>
  <c r="B25" i="3"/>
  <c r="F25" i="3" s="1"/>
  <c r="B33" i="3"/>
  <c r="F33" i="3" s="1"/>
  <c r="B41" i="3"/>
  <c r="F41" i="3" s="1"/>
  <c r="B10" i="3"/>
  <c r="F10" i="3" s="1"/>
  <c r="B26" i="3"/>
  <c r="F26" i="3" s="1"/>
  <c r="B42" i="3"/>
  <c r="F42" i="3" s="1"/>
  <c r="B12" i="3"/>
  <c r="F12" i="3" s="1"/>
  <c r="B20" i="3"/>
  <c r="F20" i="3" s="1"/>
  <c r="B28" i="3"/>
  <c r="F28" i="3" s="1"/>
  <c r="B36" i="3"/>
  <c r="F36" i="3" s="1"/>
  <c r="B8" i="3"/>
  <c r="F8" i="3" s="1"/>
  <c r="Q49" i="1"/>
  <c r="R49" i="1" s="1"/>
  <c r="C39" i="3" l="1"/>
  <c r="D39" i="3" s="1"/>
  <c r="E39" i="3"/>
  <c r="C12" i="3"/>
  <c r="D12" i="3" s="1"/>
  <c r="E12" i="3"/>
  <c r="C42" i="3"/>
  <c r="D42" i="3" s="1"/>
  <c r="E42" i="3"/>
  <c r="C13" i="3"/>
  <c r="D13" i="3" s="1"/>
  <c r="E13" i="3"/>
  <c r="C43" i="3"/>
  <c r="D43" i="3" s="1"/>
  <c r="E43" i="3"/>
  <c r="C10" i="3"/>
  <c r="D10" i="3" s="1"/>
  <c r="E10" i="3"/>
  <c r="C18" i="3"/>
  <c r="D18" i="3" s="1"/>
  <c r="E18" i="3"/>
  <c r="C35" i="3"/>
  <c r="D35" i="3" s="1"/>
  <c r="E35" i="3"/>
  <c r="C15" i="3"/>
  <c r="D15" i="3" s="1"/>
  <c r="E15" i="3"/>
  <c r="C29" i="3"/>
  <c r="D29" i="3" s="1"/>
  <c r="E29" i="3"/>
  <c r="C37" i="3"/>
  <c r="D37" i="3" s="1"/>
  <c r="E37" i="3"/>
  <c r="C26" i="3"/>
  <c r="D26" i="3" s="1"/>
  <c r="E26" i="3"/>
  <c r="C23" i="3"/>
  <c r="D23" i="3" s="1"/>
  <c r="E23" i="3"/>
  <c r="C8" i="3"/>
  <c r="D8" i="3" s="1"/>
  <c r="E8" i="3"/>
  <c r="C41" i="3"/>
  <c r="D41" i="3" s="1"/>
  <c r="E41" i="3"/>
  <c r="C40" i="3"/>
  <c r="D40" i="3" s="1"/>
  <c r="E40" i="3"/>
  <c r="C27" i="3"/>
  <c r="D27" i="3" s="1"/>
  <c r="E27" i="3"/>
  <c r="C38" i="3"/>
  <c r="D38" i="3" s="1"/>
  <c r="E38" i="3"/>
  <c r="C9" i="3"/>
  <c r="D9" i="3" s="1"/>
  <c r="E9" i="3"/>
  <c r="C31" i="3"/>
  <c r="D31" i="3" s="1"/>
  <c r="E31" i="3"/>
  <c r="C21" i="3"/>
  <c r="D21" i="3" s="1"/>
  <c r="E21" i="3"/>
  <c r="C36" i="3"/>
  <c r="D36" i="3" s="1"/>
  <c r="E36" i="3"/>
  <c r="C33" i="3"/>
  <c r="D33" i="3" s="1"/>
  <c r="E33" i="3"/>
  <c r="C32" i="3"/>
  <c r="D32" i="3" s="1"/>
  <c r="E32" i="3"/>
  <c r="C19" i="3"/>
  <c r="D19" i="3" s="1"/>
  <c r="E19" i="3"/>
  <c r="C30" i="3"/>
  <c r="D30" i="3" s="1"/>
  <c r="E30" i="3"/>
  <c r="C28" i="3"/>
  <c r="D28" i="3" s="1"/>
  <c r="E28" i="3"/>
  <c r="C25" i="3"/>
  <c r="D25" i="3" s="1"/>
  <c r="E25" i="3"/>
  <c r="C24" i="3"/>
  <c r="D24" i="3" s="1"/>
  <c r="E24" i="3"/>
  <c r="C11" i="3"/>
  <c r="D11" i="3" s="1"/>
  <c r="E11" i="3"/>
  <c r="C22" i="3"/>
  <c r="D22" i="3" s="1"/>
  <c r="E22" i="3"/>
  <c r="C20" i="3"/>
  <c r="D20" i="3" s="1"/>
  <c r="E20" i="3"/>
  <c r="C17" i="3"/>
  <c r="D17" i="3" s="1"/>
  <c r="E17" i="3"/>
  <c r="C16" i="3"/>
  <c r="D16" i="3" s="1"/>
  <c r="E16" i="3"/>
  <c r="C34" i="3"/>
  <c r="D34" i="3" s="1"/>
  <c r="E34" i="3"/>
  <c r="C14" i="3"/>
  <c r="D14" i="3" s="1"/>
  <c r="E14" i="3"/>
  <c r="C38" i="2"/>
  <c r="D38" i="2" s="1"/>
  <c r="C30" i="2"/>
  <c r="D30" i="2" s="1"/>
  <c r="C22" i="2"/>
  <c r="D22" i="2" s="1"/>
  <c r="C14" i="2"/>
  <c r="D14" i="2" s="1"/>
  <c r="C6" i="2"/>
  <c r="D6" i="2" s="1"/>
  <c r="C7" i="2"/>
  <c r="D7" i="2" s="1"/>
  <c r="C37" i="2"/>
  <c r="D37" i="2" s="1"/>
  <c r="C29" i="2"/>
  <c r="D29" i="2" s="1"/>
  <c r="C21" i="2"/>
  <c r="D21" i="2" s="1"/>
  <c r="C13" i="2"/>
  <c r="D13" i="2" s="1"/>
  <c r="C35" i="2"/>
  <c r="D35" i="2" s="1"/>
  <c r="C27" i="2"/>
  <c r="D27" i="2" s="1"/>
  <c r="C11" i="2"/>
  <c r="D11" i="2" s="1"/>
  <c r="C18" i="2"/>
  <c r="D18" i="2" s="1"/>
  <c r="C32" i="2"/>
  <c r="D32" i="2" s="1"/>
  <c r="C15" i="2"/>
  <c r="D15" i="2" s="1"/>
  <c r="C36" i="2"/>
  <c r="D36" i="2" s="1"/>
  <c r="C28" i="2"/>
  <c r="D28" i="2" s="1"/>
  <c r="C20" i="2"/>
  <c r="D20" i="2" s="1"/>
  <c r="C12" i="2"/>
  <c r="D12" i="2" s="1"/>
  <c r="C19" i="2"/>
  <c r="D19" i="2" s="1"/>
  <c r="C34" i="2"/>
  <c r="D34" i="2" s="1"/>
  <c r="C10" i="2"/>
  <c r="D10" i="2" s="1"/>
  <c r="C16" i="2"/>
  <c r="D16" i="2" s="1"/>
  <c r="C31" i="2"/>
  <c r="D31" i="2" s="1"/>
  <c r="C40" i="2"/>
  <c r="D40" i="2" s="1"/>
  <c r="C26" i="2"/>
  <c r="D26" i="2" s="1"/>
  <c r="C23" i="2"/>
  <c r="D23" i="2" s="1"/>
  <c r="C41" i="2"/>
  <c r="D41" i="2" s="1"/>
  <c r="C33" i="2"/>
  <c r="D33" i="2" s="1"/>
  <c r="C25" i="2"/>
  <c r="D25" i="2" s="1"/>
  <c r="C17" i="2"/>
  <c r="D17" i="2" s="1"/>
  <c r="C9" i="2"/>
  <c r="D9" i="2" s="1"/>
  <c r="C24" i="2"/>
  <c r="D24" i="2" s="1"/>
  <c r="C8" i="2"/>
  <c r="D8" i="2" s="1"/>
  <c r="C39" i="2"/>
  <c r="D39" i="2" s="1"/>
  <c r="P32" i="1" l="1"/>
  <c r="P33" i="1"/>
  <c r="L32" i="1"/>
  <c r="L33" i="1"/>
  <c r="H33" i="1"/>
  <c r="H32" i="1"/>
  <c r="P31" i="1"/>
  <c r="L31" i="1"/>
  <c r="H31" i="1"/>
  <c r="R31" i="1" l="1"/>
  <c r="R33" i="1"/>
  <c r="R32" i="1"/>
  <c r="T31" i="1" l="1"/>
  <c r="V31" i="1" s="1"/>
  <c r="G39" i="1" s="1"/>
  <c r="G40" i="1" s="1"/>
</calcChain>
</file>

<file path=xl/sharedStrings.xml><?xml version="1.0" encoding="utf-8"?>
<sst xmlns="http://schemas.openxmlformats.org/spreadsheetml/2006/main" count="107" uniqueCount="71">
  <si>
    <t>Base table</t>
  </si>
  <si>
    <t> GSI1</t>
  </si>
  <si>
    <t>GSI2</t>
  </si>
  <si>
    <t>WRU</t>
  </si>
  <si>
    <t> WRU</t>
  </si>
  <si>
    <t>Comments</t>
  </si>
  <si>
    <t>metadata</t>
  </si>
  <si>
    <t>relationship</t>
  </si>
  <si>
    <t>Component management</t>
  </si>
  <si>
    <t>Considering your item size up to 2 KB. Write once, but two updates need for  state changes, Installed → Defected → Deleted</t>
  </si>
  <si>
    <t>Sync 3 times (write first time, then update twice)</t>
  </si>
  <si>
    <t>Sync two times (write first time, than update once)</t>
  </si>
  <si>
    <t>No GSI for this item</t>
  </si>
  <si>
    <t>Considering, on average 4 times component and sub-components relationship will be updated</t>
  </si>
  <si>
    <t>considering relationship will be sync-ed five times</t>
  </si>
  <si>
    <t>Million</t>
  </si>
  <si>
    <t>information</t>
  </si>
  <si>
    <t>Size in KB</t>
  </si>
  <si>
    <t>Size in GB</t>
  </si>
  <si>
    <t xml:space="preserve">Total per component </t>
  </si>
  <si>
    <t>Average Monthly WRU (in Million)</t>
  </si>
  <si>
    <t>Average Monthly Write cost (in $)</t>
  </si>
  <si>
    <t>Average item size (in KB)</t>
  </si>
  <si>
    <t>Average number of reads per component per month</t>
  </si>
  <si>
    <t>RRU per month</t>
  </si>
  <si>
    <t>RRU for item</t>
  </si>
  <si>
    <t xml:space="preserve">Total RRU for a component per month </t>
  </si>
  <si>
    <t>Billable storage, GB</t>
  </si>
  <si>
    <t>Cost, USD</t>
  </si>
  <si>
    <t>GB</t>
  </si>
  <si>
    <t>Storage cost for Standard table class (per GB)</t>
  </si>
  <si>
    <t>Backup cost (per GB-month)</t>
  </si>
  <si>
    <t>Considering on average item size 4 KB, and could be updated on average 2 times.</t>
  </si>
  <si>
    <t>These prices are for example only. For actual on-demand capacity prices, see  https://aws.amazon.com/dynamodb/pricing/on-demand/.</t>
  </si>
  <si>
    <t>Number of components added per month</t>
  </si>
  <si>
    <t>WRU price per million for your Region</t>
  </si>
  <si>
    <t>$, per million WRU for eu-east-1</t>
  </si>
  <si>
    <t>RRU price per million for your Region</t>
  </si>
  <si>
    <t>Point-in-time recovery cost (per GB)</t>
  </si>
  <si>
    <t>Business module</t>
  </si>
  <si>
    <t>Item SUM</t>
  </si>
  <si>
    <t>Total (all components per month)</t>
  </si>
  <si>
    <t>DynamoDB entity</t>
  </si>
  <si>
    <t>Max. expected item size (in KB)</t>
  </si>
  <si>
    <t xml:space="preserve">Number of insert  </t>
  </si>
  <si>
    <t>Number of update</t>
  </si>
  <si>
    <t>Max. expected item size in GSI1 (in KB)</t>
  </si>
  <si>
    <t>Number of sync</t>
  </si>
  <si>
    <t>Max. expected item size in GSI2 (in KB)</t>
  </si>
  <si>
    <t>WRU (million)</t>
  </si>
  <si>
    <t>Monthly write cost</t>
  </si>
  <si>
    <t>Monthly read cost</t>
  </si>
  <si>
    <t>Total RRU for all components per month (in millions)</t>
  </si>
  <si>
    <t>Monthly storage and backup cost</t>
  </si>
  <si>
    <t>RRU per month (million)</t>
  </si>
  <si>
    <t xml:space="preserve">Total RRU for an item per month </t>
  </si>
  <si>
    <r>
      <t xml:space="preserve">*** For details about RRU forecasting and cost, see the </t>
    </r>
    <r>
      <rPr>
        <b/>
        <sz val="11"/>
        <color theme="1"/>
        <rFont val="Calibri"/>
        <family val="2"/>
        <scheme val="minor"/>
      </rPr>
      <t>Read cost</t>
    </r>
    <r>
      <rPr>
        <sz val="11"/>
        <color theme="1"/>
        <rFont val="Calibri"/>
        <family val="2"/>
        <scheme val="minor"/>
      </rPr>
      <t xml:space="preserve"> sheet.</t>
    </r>
  </si>
  <si>
    <t>Assuming that each month, new components will added. Total number of components, as well as storage size, will grow over time. Here is a monthly forecast graph for storage size and cost.
Assuming that you use continuous backup, and in a calendar month average backup size would be the same size as your table storage size. Actual size could a bit different. Continuous backup charges are based on average GB-month. In the monthly forecast graph, the cost for Backup and restore looks similar to storage cost.</t>
  </si>
  <si>
    <t>Restore cost</t>
  </si>
  <si>
    <r>
      <t xml:space="preserve">Assuming that at the end of each month, a point-in-time recovery (PITR) will be performed. Restore operation charges are based on the size of the import table. For each time that you restore, you have to pay based on gigabytes of data. So, if your table size is big, and you perform restore multiple times in a month, it will be constly. For details, see the </t>
    </r>
    <r>
      <rPr>
        <b/>
        <sz val="11"/>
        <color theme="1"/>
        <rFont val="Calibri"/>
        <family val="2"/>
        <scheme val="minor"/>
      </rPr>
      <t>Storage, backup and recovery</t>
    </r>
    <r>
      <rPr>
        <sz val="11"/>
        <color theme="1"/>
        <rFont val="Calibri"/>
        <family val="2"/>
        <scheme val="minor"/>
      </rPr>
      <t xml:space="preserve"> sheet. </t>
    </r>
  </si>
  <si>
    <r>
      <t xml:space="preserve">For demonstration purposes, this template is calculating an average monthly cost for an Amazon DynamoDB table that's designed to manage a car's Component system.
Assumptions and considerations:
- All calculations are based on DynamoDB on-demand capacity pricing mode, not for provising resource mode.
- Each month, on average, 10 million new components are added into the Component database. 
- Each component has three (3) entities. There is a Base table and two GSIs. 
- All write is </t>
    </r>
    <r>
      <rPr>
        <b/>
        <sz val="11"/>
        <color theme="1"/>
        <rFont val="Calibri"/>
        <family val="2"/>
        <scheme val="minor"/>
      </rPr>
      <t>normal write</t>
    </r>
    <r>
      <rPr>
        <sz val="11"/>
        <color theme="1"/>
        <rFont val="Calibri"/>
        <family val="2"/>
        <scheme val="minor"/>
      </rPr>
      <t xml:space="preserve">, not as a transaction. All read is </t>
    </r>
    <r>
      <rPr>
        <b/>
        <sz val="11"/>
        <color theme="1"/>
        <rFont val="Calibri"/>
        <family val="2"/>
        <scheme val="minor"/>
      </rPr>
      <t>eventually consistent</t>
    </r>
    <r>
      <rPr>
        <sz val="11"/>
        <color theme="1"/>
        <rFont val="Calibri"/>
        <family val="2"/>
        <scheme val="minor"/>
      </rPr>
      <t>, not strongly consistent.</t>
    </r>
  </si>
  <si>
    <r>
      <t xml:space="preserve">The template calculates monthly write request units (WRUs) and new storage requirements for 10 million components. Then it calculates monthly read cost, write cost, storage cost, backup and recovery cost, and export cost. 
DynamoDB streaming cost can't be calculated using template.
***Important: 
*** Adjust the number of items and GSIs for your use case. If you need more items and GSIs, you have to add those. It will not be automatic. 
***  --- Adjust only the </t>
    </r>
    <r>
      <rPr>
        <sz val="11"/>
        <color rgb="FFFFC000"/>
        <rFont val="Calibri"/>
        <family val="2"/>
        <scheme val="minor"/>
      </rPr>
      <t>ORANGE-</t>
    </r>
    <r>
      <rPr>
        <sz val="11"/>
        <color theme="1"/>
        <rFont val="Calibri"/>
        <family val="2"/>
        <scheme val="minor"/>
      </rPr>
      <t xml:space="preserve">colored cells for your use case. Other parameters will be calculated automatically.
*** Adjust WRU and RRU prices for your Region.
*** Adjust the number of new components or products. It indicates data growth rates in your business case.  </t>
    </r>
  </si>
  <si>
    <t xml:space="preserve">Assuming that the database will grow uniformly over  time, this calculates the monthly average cost for write. </t>
  </si>
  <si>
    <r>
      <t xml:space="preserve">Assuming that each item will be read </t>
    </r>
    <r>
      <rPr>
        <i/>
        <sz val="11"/>
        <color theme="1"/>
        <rFont val="Calibri"/>
        <family val="2"/>
        <scheme val="minor"/>
      </rPr>
      <t>x</t>
    </r>
    <r>
      <rPr>
        <sz val="11"/>
        <color theme="1"/>
        <rFont val="Calibri"/>
        <family val="2"/>
        <scheme val="minor"/>
      </rPr>
      <t xml:space="preserve"> times in a month. For example, the information item of a component will be read on average 10 times in a month. Every month, new components will added, so the total number of components, as well as the RRU requirement, will grow over time. See the monthly forecast graph for RRU requirements and the corresponding cost.</t>
    </r>
  </si>
  <si>
    <r>
      <t xml:space="preserve">*** For details about storage size forecasting and cost, see the </t>
    </r>
    <r>
      <rPr>
        <b/>
        <sz val="11"/>
        <color theme="1"/>
        <rFont val="Calibri"/>
        <family val="2"/>
        <scheme val="minor"/>
      </rPr>
      <t>Storage, backup and recovery sheet</t>
    </r>
    <r>
      <rPr>
        <sz val="11"/>
        <color theme="1"/>
        <rFont val="Calibri"/>
        <family val="2"/>
        <scheme val="minor"/>
      </rPr>
      <t>.
*** Backup cost is almost the same as storage cost. From the graph, it is difficult to understand the difference.</t>
    </r>
  </si>
  <si>
    <t>For Standard class, free storage per month</t>
  </si>
  <si>
    <t>Calendar month</t>
  </si>
  <si>
    <t>Storage size, GB</t>
  </si>
  <si>
    <t>Storage cost, USD</t>
  </si>
  <si>
    <t>On-demand backup cost, USD</t>
  </si>
  <si>
    <t>PITR cost,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</si>
</sst>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FFC000"/>
      <name val="Calibri"/>
      <family val="2"/>
      <scheme val="minor"/>
    </font>
    <font>
      <b/>
      <sz val="11"/>
      <color rgb="FFC00000"/>
      <name val="Calibri"/>
      <family val="2"/>
      <scheme val="minor"/>
    </font>
    <font>
      <i/>
      <sz val="11"/>
      <color theme="1"/>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7" tint="-0.499984740745262"/>
      </left>
      <right/>
      <top style="medium">
        <color theme="7" tint="-0.499984740745262"/>
      </top>
      <bottom/>
      <diagonal/>
    </border>
    <border>
      <left/>
      <right/>
      <top style="medium">
        <color theme="7" tint="-0.499984740745262"/>
      </top>
      <bottom/>
      <diagonal/>
    </border>
    <border>
      <left/>
      <right style="medium">
        <color theme="7" tint="-0.499984740745262"/>
      </right>
      <top style="medium">
        <color theme="7" tint="-0.499984740745262"/>
      </top>
      <bottom/>
      <diagonal/>
    </border>
    <border>
      <left style="medium">
        <color theme="7" tint="-0.499984740745262"/>
      </left>
      <right/>
      <top/>
      <bottom/>
      <diagonal/>
    </border>
    <border>
      <left/>
      <right style="medium">
        <color theme="7" tint="-0.499984740745262"/>
      </right>
      <top/>
      <bottom/>
      <diagonal/>
    </border>
    <border>
      <left style="medium">
        <color theme="7" tint="-0.499984740745262"/>
      </left>
      <right/>
      <top/>
      <bottom style="medium">
        <color theme="7" tint="-0.499984740745262"/>
      </bottom>
      <diagonal/>
    </border>
    <border>
      <left/>
      <right/>
      <top/>
      <bottom style="medium">
        <color theme="7" tint="-0.499984740745262"/>
      </bottom>
      <diagonal/>
    </border>
    <border>
      <left/>
      <right style="medium">
        <color theme="7" tint="-0.499984740745262"/>
      </right>
      <top/>
      <bottom style="medium">
        <color theme="7" tint="-0.499984740745262"/>
      </bottom>
      <diagonal/>
    </border>
  </borders>
  <cellStyleXfs count="1">
    <xf numFmtId="0" fontId="0" fillId="0" borderId="0"/>
  </cellStyleXfs>
  <cellXfs count="58">
    <xf numFmtId="0" fontId="0" fillId="0" borderId="0" xfId="0"/>
    <xf numFmtId="0" fontId="0" fillId="2" borderId="1" xfId="0" applyFill="1"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0" xfId="0" applyAlignment="1">
      <alignment vertical="top"/>
    </xf>
    <xf numFmtId="0" fontId="0" fillId="0" borderId="0" xfId="0" applyAlignment="1">
      <alignment vertical="top" wrapText="1"/>
    </xf>
    <xf numFmtId="0" fontId="0" fillId="0" borderId="0" xfId="0" applyAlignment="1"/>
    <xf numFmtId="0" fontId="0" fillId="4" borderId="1" xfId="0" applyFill="1" applyBorder="1" applyAlignment="1">
      <alignment horizontal="center" vertical="center" wrapText="1"/>
    </xf>
    <xf numFmtId="0" fontId="0" fillId="4" borderId="1" xfId="0" applyFill="1" applyBorder="1"/>
    <xf numFmtId="0" fontId="0" fillId="4" borderId="1" xfId="0" applyFill="1" applyBorder="1" applyAlignment="1">
      <alignment vertical="top"/>
    </xf>
    <xf numFmtId="1" fontId="3" fillId="7" borderId="0" xfId="0" applyNumberFormat="1" applyFont="1" applyFill="1" applyAlignment="1"/>
    <xf numFmtId="0" fontId="0" fillId="4" borderId="1" xfId="0" applyFill="1" applyBorder="1" applyAlignment="1">
      <alignment vertical="center" wrapText="1"/>
    </xf>
    <xf numFmtId="0" fontId="0" fillId="2" borderId="1" xfId="0" applyFill="1" applyBorder="1" applyAlignment="1">
      <alignment vertical="center"/>
    </xf>
    <xf numFmtId="0" fontId="0" fillId="0" borderId="1" xfId="0" applyBorder="1"/>
    <xf numFmtId="1" fontId="0" fillId="0" borderId="1" xfId="0" applyNumberFormat="1" applyBorder="1"/>
    <xf numFmtId="0" fontId="0" fillId="0" borderId="0" xfId="0" applyAlignment="1">
      <alignment wrapText="1"/>
    </xf>
    <xf numFmtId="0" fontId="0" fillId="0" borderId="0" xfId="0" applyBorder="1" applyAlignment="1">
      <alignment vertical="top" wrapText="1"/>
    </xf>
    <xf numFmtId="0" fontId="0" fillId="6" borderId="13" xfId="0" applyFill="1" applyBorder="1" applyAlignment="1">
      <alignment horizontal="left" vertical="top"/>
    </xf>
    <xf numFmtId="0" fontId="0" fillId="6" borderId="14" xfId="0" applyFill="1" applyBorder="1" applyAlignment="1">
      <alignment horizontal="left" vertical="top"/>
    </xf>
    <xf numFmtId="0" fontId="0" fillId="6" borderId="15" xfId="0" applyFill="1" applyBorder="1" applyAlignment="1">
      <alignment horizontal="left" vertical="top"/>
    </xf>
    <xf numFmtId="0" fontId="0" fillId="0" borderId="6"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 xfId="0" applyFill="1" applyBorder="1" applyAlignment="1">
      <alignment vertical="center" wrapText="1"/>
    </xf>
    <xf numFmtId="0" fontId="0" fillId="0" borderId="1" xfId="0" applyBorder="1" applyAlignment="1">
      <alignment horizontal="left" vertical="top" wrapText="1"/>
    </xf>
    <xf numFmtId="0" fontId="0" fillId="0" borderId="1" xfId="0" applyBorder="1" applyAlignment="1">
      <alignment vertical="center" wrapText="1"/>
    </xf>
    <xf numFmtId="0" fontId="0" fillId="2" borderId="1" xfId="0" applyFill="1" applyBorder="1" applyAlignment="1">
      <alignment horizontal="center" vertical="center" wrapText="1"/>
    </xf>
    <xf numFmtId="0" fontId="0" fillId="0" borderId="0" xfId="0" applyAlignment="1">
      <alignment horizontal="center"/>
    </xf>
    <xf numFmtId="0" fontId="0" fillId="5" borderId="1" xfId="0" applyFill="1" applyBorder="1" applyAlignment="1">
      <alignment horizontal="left" vertical="top" wrapText="1"/>
    </xf>
    <xf numFmtId="0" fontId="0" fillId="2" borderId="1" xfId="0" applyFill="1" applyBorder="1" applyAlignment="1">
      <alignment horizontal="center"/>
    </xf>
    <xf numFmtId="0" fontId="0" fillId="2" borderId="1" xfId="0" applyFill="1" applyBorder="1" applyAlignment="1">
      <alignment horizontal="center" vertical="top"/>
    </xf>
    <xf numFmtId="0" fontId="0" fillId="2" borderId="1" xfId="0" applyFill="1" applyBorder="1" applyAlignment="1">
      <alignment horizontal="center"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5" borderId="6" xfId="0" applyFill="1" applyBorder="1" applyAlignment="1">
      <alignment horizontal="left" vertical="top" wrapText="1"/>
    </xf>
    <xf numFmtId="0" fontId="0" fillId="5" borderId="0" xfId="0" applyFill="1" applyBorder="1" applyAlignment="1">
      <alignment horizontal="left" vertical="top"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2" xfId="0" applyFill="1" applyBorder="1" applyAlignment="1">
      <alignment horizontal="center" vertical="center" wrapText="1"/>
    </xf>
    <xf numFmtId="1"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2" borderId="6" xfId="0" applyFill="1" applyBorder="1" applyAlignment="1">
      <alignment horizontal="center" vertical="center" wrapText="1"/>
    </xf>
    <xf numFmtId="0" fontId="0" fillId="2" borderId="0" xfId="0" applyFill="1" applyBorder="1" applyAlignment="1">
      <alignment horizontal="center" vertical="center" wrapText="1"/>
    </xf>
    <xf numFmtId="0" fontId="0" fillId="2" borderId="11" xfId="0" applyFill="1" applyBorder="1" applyAlignment="1">
      <alignment horizontal="center" vertical="center"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MontHly RRU Cost Forecasting </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'Read cost'!$C$5</c:f>
              <c:strCache>
                <c:ptCount val="1"/>
                <c:pt idx="0">
                  <c:v>RRU per month (million)</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numRef>
              <c:f>'Read cost'!$B$6:$B$41</c:f>
              <c:numCache>
                <c:formatCode>General</c:formatCode>
                <c:ptCount val="3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numCache>
            </c:numRef>
          </c:cat>
          <c:val>
            <c:numRef>
              <c:f>'Read cost'!$C$6:$C$41</c:f>
              <c:numCache>
                <c:formatCode>0</c:formatCode>
                <c:ptCount val="36"/>
                <c:pt idx="0">
                  <c:v>165</c:v>
                </c:pt>
                <c:pt idx="1">
                  <c:v>330</c:v>
                </c:pt>
                <c:pt idx="2">
                  <c:v>495</c:v>
                </c:pt>
                <c:pt idx="3">
                  <c:v>660</c:v>
                </c:pt>
                <c:pt idx="4">
                  <c:v>825</c:v>
                </c:pt>
                <c:pt idx="5">
                  <c:v>990</c:v>
                </c:pt>
                <c:pt idx="6">
                  <c:v>1155</c:v>
                </c:pt>
                <c:pt idx="7">
                  <c:v>1320</c:v>
                </c:pt>
                <c:pt idx="8">
                  <c:v>1485</c:v>
                </c:pt>
                <c:pt idx="9">
                  <c:v>1650</c:v>
                </c:pt>
                <c:pt idx="10">
                  <c:v>1815</c:v>
                </c:pt>
                <c:pt idx="11">
                  <c:v>1980</c:v>
                </c:pt>
                <c:pt idx="12">
                  <c:v>2145</c:v>
                </c:pt>
                <c:pt idx="13">
                  <c:v>2310</c:v>
                </c:pt>
                <c:pt idx="14">
                  <c:v>2475</c:v>
                </c:pt>
                <c:pt idx="15">
                  <c:v>2640</c:v>
                </c:pt>
                <c:pt idx="16">
                  <c:v>2805</c:v>
                </c:pt>
                <c:pt idx="17">
                  <c:v>2970</c:v>
                </c:pt>
                <c:pt idx="18">
                  <c:v>3135</c:v>
                </c:pt>
                <c:pt idx="19">
                  <c:v>3300</c:v>
                </c:pt>
                <c:pt idx="20">
                  <c:v>3465</c:v>
                </c:pt>
                <c:pt idx="21">
                  <c:v>3630</c:v>
                </c:pt>
                <c:pt idx="22">
                  <c:v>3795</c:v>
                </c:pt>
                <c:pt idx="23">
                  <c:v>3960</c:v>
                </c:pt>
                <c:pt idx="24">
                  <c:v>4125</c:v>
                </c:pt>
                <c:pt idx="25">
                  <c:v>4290</c:v>
                </c:pt>
                <c:pt idx="26">
                  <c:v>4455</c:v>
                </c:pt>
                <c:pt idx="27">
                  <c:v>4620</c:v>
                </c:pt>
                <c:pt idx="28">
                  <c:v>4785</c:v>
                </c:pt>
                <c:pt idx="29">
                  <c:v>4950</c:v>
                </c:pt>
                <c:pt idx="30">
                  <c:v>5115</c:v>
                </c:pt>
                <c:pt idx="31">
                  <c:v>5280</c:v>
                </c:pt>
                <c:pt idx="32">
                  <c:v>5445</c:v>
                </c:pt>
                <c:pt idx="33">
                  <c:v>5610</c:v>
                </c:pt>
                <c:pt idx="34">
                  <c:v>5775</c:v>
                </c:pt>
                <c:pt idx="35">
                  <c:v>5940</c:v>
                </c:pt>
              </c:numCache>
            </c:numRef>
          </c:val>
          <c:smooth val="0"/>
          <c:extLst>
            <c:ext xmlns:c16="http://schemas.microsoft.com/office/drawing/2014/chart" uri="{C3380CC4-5D6E-409C-BE32-E72D297353CC}">
              <c16:uniqueId val="{00000000-4968-4BC8-84AD-9093F3E36FDC}"/>
            </c:ext>
          </c:extLst>
        </c:ser>
        <c:ser>
          <c:idx val="1"/>
          <c:order val="1"/>
          <c:tx>
            <c:strRef>
              <c:f>'Read cost'!$D$5</c:f>
              <c:strCache>
                <c:ptCount val="1"/>
                <c:pt idx="0">
                  <c:v>Cost, USD</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numRef>
              <c:f>'Read cost'!$B$6:$B$41</c:f>
              <c:numCache>
                <c:formatCode>General</c:formatCode>
                <c:ptCount val="3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numCache>
            </c:numRef>
          </c:cat>
          <c:val>
            <c:numRef>
              <c:f>'Read cost'!$D$6:$D$41</c:f>
              <c:numCache>
                <c:formatCode>0</c:formatCode>
                <c:ptCount val="36"/>
                <c:pt idx="0">
                  <c:v>41.25</c:v>
                </c:pt>
                <c:pt idx="1">
                  <c:v>82.5</c:v>
                </c:pt>
                <c:pt idx="2">
                  <c:v>123.75</c:v>
                </c:pt>
                <c:pt idx="3">
                  <c:v>165</c:v>
                </c:pt>
                <c:pt idx="4">
                  <c:v>206.25</c:v>
                </c:pt>
                <c:pt idx="5">
                  <c:v>247.5</c:v>
                </c:pt>
                <c:pt idx="6">
                  <c:v>288.75</c:v>
                </c:pt>
                <c:pt idx="7">
                  <c:v>330</c:v>
                </c:pt>
                <c:pt idx="8">
                  <c:v>371.25</c:v>
                </c:pt>
                <c:pt idx="9">
                  <c:v>412.5</c:v>
                </c:pt>
                <c:pt idx="10">
                  <c:v>453.75</c:v>
                </c:pt>
                <c:pt idx="11">
                  <c:v>495</c:v>
                </c:pt>
                <c:pt idx="12">
                  <c:v>536.25</c:v>
                </c:pt>
                <c:pt idx="13">
                  <c:v>577.5</c:v>
                </c:pt>
                <c:pt idx="14">
                  <c:v>618.75</c:v>
                </c:pt>
                <c:pt idx="15">
                  <c:v>660</c:v>
                </c:pt>
                <c:pt idx="16">
                  <c:v>701.25</c:v>
                </c:pt>
                <c:pt idx="17">
                  <c:v>742.5</c:v>
                </c:pt>
                <c:pt idx="18">
                  <c:v>783.75</c:v>
                </c:pt>
                <c:pt idx="19">
                  <c:v>825</c:v>
                </c:pt>
                <c:pt idx="20">
                  <c:v>866.25</c:v>
                </c:pt>
                <c:pt idx="21">
                  <c:v>907.5</c:v>
                </c:pt>
                <c:pt idx="22">
                  <c:v>948.75</c:v>
                </c:pt>
                <c:pt idx="23">
                  <c:v>990</c:v>
                </c:pt>
                <c:pt idx="24">
                  <c:v>1031.25</c:v>
                </c:pt>
                <c:pt idx="25">
                  <c:v>1072.5</c:v>
                </c:pt>
                <c:pt idx="26">
                  <c:v>1113.75</c:v>
                </c:pt>
                <c:pt idx="27">
                  <c:v>1155</c:v>
                </c:pt>
                <c:pt idx="28">
                  <c:v>1196.25</c:v>
                </c:pt>
                <c:pt idx="29">
                  <c:v>1237.5</c:v>
                </c:pt>
                <c:pt idx="30">
                  <c:v>1278.75</c:v>
                </c:pt>
                <c:pt idx="31">
                  <c:v>1320</c:v>
                </c:pt>
                <c:pt idx="32">
                  <c:v>1361.25</c:v>
                </c:pt>
                <c:pt idx="33">
                  <c:v>1402.5</c:v>
                </c:pt>
                <c:pt idx="34">
                  <c:v>1443.75</c:v>
                </c:pt>
                <c:pt idx="35">
                  <c:v>1485</c:v>
                </c:pt>
              </c:numCache>
            </c:numRef>
          </c:val>
          <c:smooth val="0"/>
          <c:extLst>
            <c:ext xmlns:c16="http://schemas.microsoft.com/office/drawing/2014/chart" uri="{C3380CC4-5D6E-409C-BE32-E72D297353CC}">
              <c16:uniqueId val="{00000001-4968-4BC8-84AD-9093F3E36FDC}"/>
            </c:ext>
          </c:extLst>
        </c:ser>
        <c:dLbls>
          <c:showLegendKey val="0"/>
          <c:showVal val="0"/>
          <c:showCatName val="0"/>
          <c:showSerName val="0"/>
          <c:showPercent val="0"/>
          <c:showBubbleSize val="0"/>
        </c:dLbls>
        <c:marker val="1"/>
        <c:smooth val="0"/>
        <c:axId val="568646736"/>
        <c:axId val="568647064"/>
      </c:lineChart>
      <c:catAx>
        <c:axId val="5686467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CalendAr</a:t>
                </a:r>
                <a:r>
                  <a:rPr lang="en-US" baseline="0"/>
                  <a:t> Month</a:t>
                </a:r>
                <a:endParaRPr lang="en-US"/>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68647064"/>
        <c:crosses val="autoZero"/>
        <c:auto val="1"/>
        <c:lblAlgn val="ctr"/>
        <c:lblOffset val="100"/>
        <c:noMultiLvlLbl val="0"/>
      </c:catAx>
      <c:valAx>
        <c:axId val="568647064"/>
        <c:scaling>
          <c:orientation val="minMax"/>
        </c:scaling>
        <c:delete val="0"/>
        <c:axPos val="l"/>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864673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sz="1800" b="1" i="0" cap="all" baseline="0">
                <a:effectLst/>
              </a:rPr>
              <a:t>MontHly Storage, Backup and Recovery Cost Forecasting </a:t>
            </a:r>
            <a:endParaRPr lang="en-US">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'Storage, backup and recovery'!$B$7</c:f>
              <c:strCache>
                <c:ptCount val="1"/>
                <c:pt idx="0">
                  <c:v>Storage size, GB</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numRef>
              <c:f>'Storage, backup and recovery'!$A$8:$A$43</c:f>
              <c:numCache>
                <c:formatCode>General</c:formatCode>
                <c:ptCount val="3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numCache>
            </c:numRef>
          </c:cat>
          <c:val>
            <c:numRef>
              <c:f>'Storage, backup and recovery'!$B$8:$B$43</c:f>
              <c:numCache>
                <c:formatCode>0</c:formatCode>
                <c:ptCount val="36"/>
                <c:pt idx="0">
                  <c:v>95.367431640625</c:v>
                </c:pt>
                <c:pt idx="1">
                  <c:v>190.73486328125</c:v>
                </c:pt>
                <c:pt idx="2">
                  <c:v>286.102294921875</c:v>
                </c:pt>
                <c:pt idx="3">
                  <c:v>381.4697265625</c:v>
                </c:pt>
                <c:pt idx="4">
                  <c:v>476.837158203125</c:v>
                </c:pt>
                <c:pt idx="5">
                  <c:v>572.20458984375</c:v>
                </c:pt>
                <c:pt idx="6">
                  <c:v>667.572021484375</c:v>
                </c:pt>
                <c:pt idx="7">
                  <c:v>762.939453125</c:v>
                </c:pt>
                <c:pt idx="8">
                  <c:v>858.306884765625</c:v>
                </c:pt>
                <c:pt idx="9">
                  <c:v>953.67431640625</c:v>
                </c:pt>
                <c:pt idx="10">
                  <c:v>1049.041748046875</c:v>
                </c:pt>
                <c:pt idx="11">
                  <c:v>1144.4091796875</c:v>
                </c:pt>
                <c:pt idx="12">
                  <c:v>1239.776611328125</c:v>
                </c:pt>
                <c:pt idx="13">
                  <c:v>1335.14404296875</c:v>
                </c:pt>
                <c:pt idx="14">
                  <c:v>1430.511474609375</c:v>
                </c:pt>
                <c:pt idx="15">
                  <c:v>1525.87890625</c:v>
                </c:pt>
                <c:pt idx="16">
                  <c:v>1621.246337890625</c:v>
                </c:pt>
                <c:pt idx="17">
                  <c:v>1716.61376953125</c:v>
                </c:pt>
                <c:pt idx="18">
                  <c:v>1811.981201171875</c:v>
                </c:pt>
                <c:pt idx="19">
                  <c:v>1907.3486328125</c:v>
                </c:pt>
                <c:pt idx="20">
                  <c:v>2002.716064453125</c:v>
                </c:pt>
                <c:pt idx="21">
                  <c:v>2098.08349609375</c:v>
                </c:pt>
                <c:pt idx="22">
                  <c:v>2193.450927734375</c:v>
                </c:pt>
                <c:pt idx="23">
                  <c:v>2288.818359375</c:v>
                </c:pt>
                <c:pt idx="24">
                  <c:v>2384.185791015625</c:v>
                </c:pt>
                <c:pt idx="25">
                  <c:v>2479.55322265625</c:v>
                </c:pt>
                <c:pt idx="26">
                  <c:v>2574.920654296875</c:v>
                </c:pt>
                <c:pt idx="27">
                  <c:v>2670.2880859375</c:v>
                </c:pt>
                <c:pt idx="28">
                  <c:v>2765.655517578125</c:v>
                </c:pt>
                <c:pt idx="29">
                  <c:v>2861.02294921875</c:v>
                </c:pt>
                <c:pt idx="30">
                  <c:v>2956.390380859375</c:v>
                </c:pt>
                <c:pt idx="31">
                  <c:v>3051.7578125</c:v>
                </c:pt>
                <c:pt idx="32">
                  <c:v>3147.125244140625</c:v>
                </c:pt>
                <c:pt idx="33">
                  <c:v>3242.49267578125</c:v>
                </c:pt>
                <c:pt idx="34">
                  <c:v>3337.860107421875</c:v>
                </c:pt>
                <c:pt idx="35">
                  <c:v>3433.2275390625</c:v>
                </c:pt>
              </c:numCache>
            </c:numRef>
          </c:val>
          <c:smooth val="0"/>
          <c:extLst>
            <c:ext xmlns:c16="http://schemas.microsoft.com/office/drawing/2014/chart" uri="{C3380CC4-5D6E-409C-BE32-E72D297353CC}">
              <c16:uniqueId val="{00000000-A5AF-46D6-A926-EE0A7A32EFE9}"/>
            </c:ext>
          </c:extLst>
        </c:ser>
        <c:ser>
          <c:idx val="1"/>
          <c:order val="1"/>
          <c:tx>
            <c:strRef>
              <c:f>'Storage, backup and recovery'!$D$7</c:f>
              <c:strCache>
                <c:ptCount val="1"/>
                <c:pt idx="0">
                  <c:v>Storage cost, USD</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numRef>
              <c:f>'Storage, backup and recovery'!$A$8:$A$43</c:f>
              <c:numCache>
                <c:formatCode>General</c:formatCode>
                <c:ptCount val="3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numCache>
            </c:numRef>
          </c:cat>
          <c:val>
            <c:numRef>
              <c:f>'Storage, backup and recovery'!$D$8:$D$43</c:f>
              <c:numCache>
                <c:formatCode>0</c:formatCode>
                <c:ptCount val="36"/>
                <c:pt idx="0">
                  <c:v>19.913983154296872</c:v>
                </c:pt>
                <c:pt idx="1">
                  <c:v>46.902966308593747</c:v>
                </c:pt>
                <c:pt idx="2">
                  <c:v>73.891949462890622</c:v>
                </c:pt>
                <c:pt idx="3">
                  <c:v>100.8809326171875</c:v>
                </c:pt>
                <c:pt idx="4">
                  <c:v>127.86991577148436</c:v>
                </c:pt>
                <c:pt idx="5">
                  <c:v>154.85889892578123</c:v>
                </c:pt>
                <c:pt idx="6">
                  <c:v>181.84788208007811</c:v>
                </c:pt>
                <c:pt idx="7">
                  <c:v>208.83686523437498</c:v>
                </c:pt>
                <c:pt idx="8">
                  <c:v>235.82584838867186</c:v>
                </c:pt>
                <c:pt idx="9">
                  <c:v>262.8148315429687</c:v>
                </c:pt>
                <c:pt idx="10">
                  <c:v>289.80381469726558</c:v>
                </c:pt>
                <c:pt idx="11">
                  <c:v>316.79279785156245</c:v>
                </c:pt>
                <c:pt idx="12">
                  <c:v>343.78178100585933</c:v>
                </c:pt>
                <c:pt idx="13">
                  <c:v>370.7707641601562</c:v>
                </c:pt>
                <c:pt idx="14">
                  <c:v>397.75974731445308</c:v>
                </c:pt>
                <c:pt idx="15">
                  <c:v>424.74873046874995</c:v>
                </c:pt>
                <c:pt idx="16">
                  <c:v>451.73771362304683</c:v>
                </c:pt>
                <c:pt idx="17">
                  <c:v>478.7266967773437</c:v>
                </c:pt>
                <c:pt idx="18">
                  <c:v>505.71567993164058</c:v>
                </c:pt>
                <c:pt idx="19">
                  <c:v>532.70466308593745</c:v>
                </c:pt>
                <c:pt idx="20">
                  <c:v>559.69364624023433</c:v>
                </c:pt>
                <c:pt idx="21">
                  <c:v>586.6826293945312</c:v>
                </c:pt>
                <c:pt idx="22">
                  <c:v>613.67161254882808</c:v>
                </c:pt>
                <c:pt idx="23">
                  <c:v>640.66059570312495</c:v>
                </c:pt>
                <c:pt idx="24">
                  <c:v>667.64957885742183</c:v>
                </c:pt>
                <c:pt idx="25">
                  <c:v>694.6385620117187</c:v>
                </c:pt>
                <c:pt idx="26">
                  <c:v>721.62754516601558</c:v>
                </c:pt>
                <c:pt idx="27">
                  <c:v>748.61652832031245</c:v>
                </c:pt>
                <c:pt idx="28">
                  <c:v>775.60551147460933</c:v>
                </c:pt>
                <c:pt idx="29">
                  <c:v>802.5944946289062</c:v>
                </c:pt>
                <c:pt idx="30">
                  <c:v>829.58347778320308</c:v>
                </c:pt>
                <c:pt idx="31">
                  <c:v>856.57246093749995</c:v>
                </c:pt>
                <c:pt idx="32">
                  <c:v>883.56144409179683</c:v>
                </c:pt>
                <c:pt idx="33">
                  <c:v>910.5504272460937</c:v>
                </c:pt>
                <c:pt idx="34">
                  <c:v>937.53941040039058</c:v>
                </c:pt>
                <c:pt idx="35">
                  <c:v>964.52839355468745</c:v>
                </c:pt>
              </c:numCache>
            </c:numRef>
          </c:val>
          <c:smooth val="0"/>
          <c:extLst>
            <c:ext xmlns:c16="http://schemas.microsoft.com/office/drawing/2014/chart" uri="{C3380CC4-5D6E-409C-BE32-E72D297353CC}">
              <c16:uniqueId val="{00000001-A5AF-46D6-A926-EE0A7A32EFE9}"/>
            </c:ext>
          </c:extLst>
        </c:ser>
        <c:ser>
          <c:idx val="2"/>
          <c:order val="2"/>
          <c:tx>
            <c:strRef>
              <c:f>'Storage, backup and recovery'!$E$7</c:f>
              <c:strCache>
                <c:ptCount val="1"/>
                <c:pt idx="0">
                  <c:v>On-demand backup cost, USD</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val>
            <c:numRef>
              <c:f>'Storage, backup and recovery'!$E$8:$E$43</c:f>
              <c:numCache>
                <c:formatCode>0</c:formatCode>
                <c:ptCount val="36"/>
                <c:pt idx="0">
                  <c:v>20.9808349609375</c:v>
                </c:pt>
                <c:pt idx="1">
                  <c:v>41.961669921875</c:v>
                </c:pt>
                <c:pt idx="2">
                  <c:v>62.9425048828125</c:v>
                </c:pt>
                <c:pt idx="3">
                  <c:v>83.92333984375</c:v>
                </c:pt>
                <c:pt idx="4">
                  <c:v>104.9041748046875</c:v>
                </c:pt>
                <c:pt idx="5">
                  <c:v>125.885009765625</c:v>
                </c:pt>
                <c:pt idx="6">
                  <c:v>146.8658447265625</c:v>
                </c:pt>
                <c:pt idx="7">
                  <c:v>167.8466796875</c:v>
                </c:pt>
                <c:pt idx="8">
                  <c:v>188.8275146484375</c:v>
                </c:pt>
                <c:pt idx="9">
                  <c:v>209.808349609375</c:v>
                </c:pt>
                <c:pt idx="10">
                  <c:v>230.7891845703125</c:v>
                </c:pt>
                <c:pt idx="11">
                  <c:v>251.77001953125</c:v>
                </c:pt>
                <c:pt idx="12">
                  <c:v>272.7508544921875</c:v>
                </c:pt>
                <c:pt idx="13">
                  <c:v>293.731689453125</c:v>
                </c:pt>
                <c:pt idx="14">
                  <c:v>314.7125244140625</c:v>
                </c:pt>
                <c:pt idx="15">
                  <c:v>335.693359375</c:v>
                </c:pt>
                <c:pt idx="16">
                  <c:v>356.6741943359375</c:v>
                </c:pt>
                <c:pt idx="17">
                  <c:v>377.655029296875</c:v>
                </c:pt>
                <c:pt idx="18">
                  <c:v>398.6358642578125</c:v>
                </c:pt>
                <c:pt idx="19">
                  <c:v>419.61669921875</c:v>
                </c:pt>
                <c:pt idx="20">
                  <c:v>440.5975341796875</c:v>
                </c:pt>
                <c:pt idx="21">
                  <c:v>461.578369140625</c:v>
                </c:pt>
                <c:pt idx="22">
                  <c:v>482.5592041015625</c:v>
                </c:pt>
                <c:pt idx="23">
                  <c:v>503.5400390625</c:v>
                </c:pt>
                <c:pt idx="24">
                  <c:v>524.5208740234375</c:v>
                </c:pt>
                <c:pt idx="25">
                  <c:v>545.501708984375</c:v>
                </c:pt>
                <c:pt idx="26">
                  <c:v>566.4825439453125</c:v>
                </c:pt>
                <c:pt idx="27">
                  <c:v>587.46337890625</c:v>
                </c:pt>
                <c:pt idx="28">
                  <c:v>608.4442138671875</c:v>
                </c:pt>
                <c:pt idx="29">
                  <c:v>629.425048828125</c:v>
                </c:pt>
                <c:pt idx="30">
                  <c:v>650.4058837890625</c:v>
                </c:pt>
                <c:pt idx="31">
                  <c:v>671.38671875</c:v>
                </c:pt>
                <c:pt idx="32">
                  <c:v>692.3675537109375</c:v>
                </c:pt>
                <c:pt idx="33">
                  <c:v>713.348388671875</c:v>
                </c:pt>
                <c:pt idx="34">
                  <c:v>734.3292236328125</c:v>
                </c:pt>
                <c:pt idx="35">
                  <c:v>755.31005859375</c:v>
                </c:pt>
              </c:numCache>
            </c:numRef>
          </c:val>
          <c:smooth val="0"/>
          <c:extLst>
            <c:ext xmlns:c16="http://schemas.microsoft.com/office/drawing/2014/chart" uri="{C3380CC4-5D6E-409C-BE32-E72D297353CC}">
              <c16:uniqueId val="{00000002-A5AF-46D6-A926-EE0A7A32EFE9}"/>
            </c:ext>
          </c:extLst>
        </c:ser>
        <c:ser>
          <c:idx val="3"/>
          <c:order val="3"/>
          <c:tx>
            <c:strRef>
              <c:f>'Storage, backup and recovery'!$F$7</c:f>
              <c:strCache>
                <c:ptCount val="1"/>
                <c:pt idx="0">
                  <c:v>PITR cost, USD</c:v>
                </c:pt>
              </c:strCache>
            </c:strRef>
          </c:tx>
          <c:spPr>
            <a:ln w="22225" cap="rnd">
              <a:solidFill>
                <a:schemeClr val="accent4"/>
              </a:solidFill>
              <a:round/>
            </a:ln>
            <a:effectLst/>
          </c:spPr>
          <c:marker>
            <c:symbol val="x"/>
            <c:size val="6"/>
            <c:spPr>
              <a:noFill/>
              <a:ln w="9525">
                <a:solidFill>
                  <a:schemeClr val="accent4"/>
                </a:solidFill>
                <a:round/>
              </a:ln>
              <a:effectLst/>
            </c:spPr>
          </c:marker>
          <c:val>
            <c:numRef>
              <c:f>'Storage, backup and recovery'!$F$8:$F$43</c:f>
              <c:numCache>
                <c:formatCode>0</c:formatCode>
                <c:ptCount val="36"/>
                <c:pt idx="0">
                  <c:v>16.21246337890625</c:v>
                </c:pt>
                <c:pt idx="1">
                  <c:v>32.4249267578125</c:v>
                </c:pt>
                <c:pt idx="2">
                  <c:v>48.63739013671875</c:v>
                </c:pt>
                <c:pt idx="3">
                  <c:v>64.849853515625</c:v>
                </c:pt>
                <c:pt idx="4">
                  <c:v>81.06231689453125</c:v>
                </c:pt>
                <c:pt idx="5">
                  <c:v>97.2747802734375</c:v>
                </c:pt>
                <c:pt idx="6">
                  <c:v>113.48724365234376</c:v>
                </c:pt>
                <c:pt idx="7">
                  <c:v>129.69970703125</c:v>
                </c:pt>
                <c:pt idx="8">
                  <c:v>145.91217041015625</c:v>
                </c:pt>
                <c:pt idx="9">
                  <c:v>162.1246337890625</c:v>
                </c:pt>
                <c:pt idx="10">
                  <c:v>178.33709716796875</c:v>
                </c:pt>
                <c:pt idx="11">
                  <c:v>194.549560546875</c:v>
                </c:pt>
                <c:pt idx="12">
                  <c:v>210.76202392578128</c:v>
                </c:pt>
                <c:pt idx="13">
                  <c:v>226.97448730468753</c:v>
                </c:pt>
                <c:pt idx="14">
                  <c:v>243.18695068359378</c:v>
                </c:pt>
                <c:pt idx="15">
                  <c:v>259.3994140625</c:v>
                </c:pt>
                <c:pt idx="16">
                  <c:v>275.61187744140625</c:v>
                </c:pt>
                <c:pt idx="17">
                  <c:v>291.8243408203125</c:v>
                </c:pt>
                <c:pt idx="18">
                  <c:v>308.03680419921875</c:v>
                </c:pt>
                <c:pt idx="19">
                  <c:v>324.249267578125</c:v>
                </c:pt>
                <c:pt idx="20">
                  <c:v>340.46173095703125</c:v>
                </c:pt>
                <c:pt idx="21">
                  <c:v>356.6741943359375</c:v>
                </c:pt>
                <c:pt idx="22">
                  <c:v>372.88665771484375</c:v>
                </c:pt>
                <c:pt idx="23">
                  <c:v>389.09912109375</c:v>
                </c:pt>
                <c:pt idx="24">
                  <c:v>405.31158447265631</c:v>
                </c:pt>
                <c:pt idx="25">
                  <c:v>421.52404785156256</c:v>
                </c:pt>
                <c:pt idx="26">
                  <c:v>437.73651123046881</c:v>
                </c:pt>
                <c:pt idx="27">
                  <c:v>453.94897460937506</c:v>
                </c:pt>
                <c:pt idx="28">
                  <c:v>470.16143798828131</c:v>
                </c:pt>
                <c:pt idx="29">
                  <c:v>486.37390136718756</c:v>
                </c:pt>
                <c:pt idx="30">
                  <c:v>502.58636474609381</c:v>
                </c:pt>
                <c:pt idx="31">
                  <c:v>518.798828125</c:v>
                </c:pt>
                <c:pt idx="32">
                  <c:v>535.01129150390625</c:v>
                </c:pt>
                <c:pt idx="33">
                  <c:v>551.2237548828125</c:v>
                </c:pt>
                <c:pt idx="34">
                  <c:v>567.43621826171875</c:v>
                </c:pt>
                <c:pt idx="35">
                  <c:v>583.648681640625</c:v>
                </c:pt>
              </c:numCache>
            </c:numRef>
          </c:val>
          <c:smooth val="0"/>
          <c:extLst>
            <c:ext xmlns:c16="http://schemas.microsoft.com/office/drawing/2014/chart" uri="{C3380CC4-5D6E-409C-BE32-E72D297353CC}">
              <c16:uniqueId val="{00000003-A5AF-46D6-A926-EE0A7A32EFE9}"/>
            </c:ext>
          </c:extLst>
        </c:ser>
        <c:dLbls>
          <c:showLegendKey val="0"/>
          <c:showVal val="0"/>
          <c:showCatName val="0"/>
          <c:showSerName val="0"/>
          <c:showPercent val="0"/>
          <c:showBubbleSize val="0"/>
        </c:dLbls>
        <c:marker val="1"/>
        <c:smooth val="0"/>
        <c:axId val="631088648"/>
        <c:axId val="631083400"/>
      </c:lineChart>
      <c:catAx>
        <c:axId val="6310886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CalendAr</a:t>
                </a:r>
                <a:r>
                  <a:rPr lang="en-US" baseline="0"/>
                  <a:t> Month</a:t>
                </a:r>
                <a:endParaRPr lang="en-US"/>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31083400"/>
        <c:crosses val="autoZero"/>
        <c:auto val="1"/>
        <c:lblAlgn val="ctr"/>
        <c:lblOffset val="100"/>
        <c:noMultiLvlLbl val="0"/>
      </c:catAx>
      <c:valAx>
        <c:axId val="631083400"/>
        <c:scaling>
          <c:orientation val="minMax"/>
        </c:scaling>
        <c:delete val="0"/>
        <c:axPos val="l"/>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Value</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08864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MontHly RRU Cost Forecasting </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'Read cost'!$C$5</c:f>
              <c:strCache>
                <c:ptCount val="1"/>
                <c:pt idx="0">
                  <c:v>RRU per month (million)</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numRef>
              <c:f>'Read cost'!$B$6:$B$41</c:f>
              <c:numCache>
                <c:formatCode>General</c:formatCode>
                <c:ptCount val="3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numCache>
            </c:numRef>
          </c:cat>
          <c:val>
            <c:numRef>
              <c:f>'Read cost'!$C$6:$C$41</c:f>
              <c:numCache>
                <c:formatCode>0</c:formatCode>
                <c:ptCount val="36"/>
                <c:pt idx="0">
                  <c:v>165</c:v>
                </c:pt>
                <c:pt idx="1">
                  <c:v>330</c:v>
                </c:pt>
                <c:pt idx="2">
                  <c:v>495</c:v>
                </c:pt>
                <c:pt idx="3">
                  <c:v>660</c:v>
                </c:pt>
                <c:pt idx="4">
                  <c:v>825</c:v>
                </c:pt>
                <c:pt idx="5">
                  <c:v>990</c:v>
                </c:pt>
                <c:pt idx="6">
                  <c:v>1155</c:v>
                </c:pt>
                <c:pt idx="7">
                  <c:v>1320</c:v>
                </c:pt>
                <c:pt idx="8">
                  <c:v>1485</c:v>
                </c:pt>
                <c:pt idx="9">
                  <c:v>1650</c:v>
                </c:pt>
                <c:pt idx="10">
                  <c:v>1815</c:v>
                </c:pt>
                <c:pt idx="11">
                  <c:v>1980</c:v>
                </c:pt>
                <c:pt idx="12">
                  <c:v>2145</c:v>
                </c:pt>
                <c:pt idx="13">
                  <c:v>2310</c:v>
                </c:pt>
                <c:pt idx="14">
                  <c:v>2475</c:v>
                </c:pt>
                <c:pt idx="15">
                  <c:v>2640</c:v>
                </c:pt>
                <c:pt idx="16">
                  <c:v>2805</c:v>
                </c:pt>
                <c:pt idx="17">
                  <c:v>2970</c:v>
                </c:pt>
                <c:pt idx="18">
                  <c:v>3135</c:v>
                </c:pt>
                <c:pt idx="19">
                  <c:v>3300</c:v>
                </c:pt>
                <c:pt idx="20">
                  <c:v>3465</c:v>
                </c:pt>
                <c:pt idx="21">
                  <c:v>3630</c:v>
                </c:pt>
                <c:pt idx="22">
                  <c:v>3795</c:v>
                </c:pt>
                <c:pt idx="23">
                  <c:v>3960</c:v>
                </c:pt>
                <c:pt idx="24">
                  <c:v>4125</c:v>
                </c:pt>
                <c:pt idx="25">
                  <c:v>4290</c:v>
                </c:pt>
                <c:pt idx="26">
                  <c:v>4455</c:v>
                </c:pt>
                <c:pt idx="27">
                  <c:v>4620</c:v>
                </c:pt>
                <c:pt idx="28">
                  <c:v>4785</c:v>
                </c:pt>
                <c:pt idx="29">
                  <c:v>4950</c:v>
                </c:pt>
                <c:pt idx="30">
                  <c:v>5115</c:v>
                </c:pt>
                <c:pt idx="31">
                  <c:v>5280</c:v>
                </c:pt>
                <c:pt idx="32">
                  <c:v>5445</c:v>
                </c:pt>
                <c:pt idx="33">
                  <c:v>5610</c:v>
                </c:pt>
                <c:pt idx="34">
                  <c:v>5775</c:v>
                </c:pt>
                <c:pt idx="35">
                  <c:v>5940</c:v>
                </c:pt>
              </c:numCache>
            </c:numRef>
          </c:val>
          <c:smooth val="0"/>
          <c:extLst>
            <c:ext xmlns:c16="http://schemas.microsoft.com/office/drawing/2014/chart" uri="{C3380CC4-5D6E-409C-BE32-E72D297353CC}">
              <c16:uniqueId val="{00000000-FB5E-4288-A953-86C294C45CF2}"/>
            </c:ext>
          </c:extLst>
        </c:ser>
        <c:ser>
          <c:idx val="1"/>
          <c:order val="1"/>
          <c:tx>
            <c:strRef>
              <c:f>'Read cost'!$D$5</c:f>
              <c:strCache>
                <c:ptCount val="1"/>
                <c:pt idx="0">
                  <c:v>Cost, USD</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numRef>
              <c:f>'Read cost'!$B$6:$B$41</c:f>
              <c:numCache>
                <c:formatCode>General</c:formatCode>
                <c:ptCount val="3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numCache>
            </c:numRef>
          </c:cat>
          <c:val>
            <c:numRef>
              <c:f>'Read cost'!$D$6:$D$41</c:f>
              <c:numCache>
                <c:formatCode>0</c:formatCode>
                <c:ptCount val="36"/>
                <c:pt idx="0">
                  <c:v>41.25</c:v>
                </c:pt>
                <c:pt idx="1">
                  <c:v>82.5</c:v>
                </c:pt>
                <c:pt idx="2">
                  <c:v>123.75</c:v>
                </c:pt>
                <c:pt idx="3">
                  <c:v>165</c:v>
                </c:pt>
                <c:pt idx="4">
                  <c:v>206.25</c:v>
                </c:pt>
                <c:pt idx="5">
                  <c:v>247.5</c:v>
                </c:pt>
                <c:pt idx="6">
                  <c:v>288.75</c:v>
                </c:pt>
                <c:pt idx="7">
                  <c:v>330</c:v>
                </c:pt>
                <c:pt idx="8">
                  <c:v>371.25</c:v>
                </c:pt>
                <c:pt idx="9">
                  <c:v>412.5</c:v>
                </c:pt>
                <c:pt idx="10">
                  <c:v>453.75</c:v>
                </c:pt>
                <c:pt idx="11">
                  <c:v>495</c:v>
                </c:pt>
                <c:pt idx="12">
                  <c:v>536.25</c:v>
                </c:pt>
                <c:pt idx="13">
                  <c:v>577.5</c:v>
                </c:pt>
                <c:pt idx="14">
                  <c:v>618.75</c:v>
                </c:pt>
                <c:pt idx="15">
                  <c:v>660</c:v>
                </c:pt>
                <c:pt idx="16">
                  <c:v>701.25</c:v>
                </c:pt>
                <c:pt idx="17">
                  <c:v>742.5</c:v>
                </c:pt>
                <c:pt idx="18">
                  <c:v>783.75</c:v>
                </c:pt>
                <c:pt idx="19">
                  <c:v>825</c:v>
                </c:pt>
                <c:pt idx="20">
                  <c:v>866.25</c:v>
                </c:pt>
                <c:pt idx="21">
                  <c:v>907.5</c:v>
                </c:pt>
                <c:pt idx="22">
                  <c:v>948.75</c:v>
                </c:pt>
                <c:pt idx="23">
                  <c:v>990</c:v>
                </c:pt>
                <c:pt idx="24">
                  <c:v>1031.25</c:v>
                </c:pt>
                <c:pt idx="25">
                  <c:v>1072.5</c:v>
                </c:pt>
                <c:pt idx="26">
                  <c:v>1113.75</c:v>
                </c:pt>
                <c:pt idx="27">
                  <c:v>1155</c:v>
                </c:pt>
                <c:pt idx="28">
                  <c:v>1196.25</c:v>
                </c:pt>
                <c:pt idx="29">
                  <c:v>1237.5</c:v>
                </c:pt>
                <c:pt idx="30">
                  <c:v>1278.75</c:v>
                </c:pt>
                <c:pt idx="31">
                  <c:v>1320</c:v>
                </c:pt>
                <c:pt idx="32">
                  <c:v>1361.25</c:v>
                </c:pt>
                <c:pt idx="33">
                  <c:v>1402.5</c:v>
                </c:pt>
                <c:pt idx="34">
                  <c:v>1443.75</c:v>
                </c:pt>
                <c:pt idx="35">
                  <c:v>1485</c:v>
                </c:pt>
              </c:numCache>
            </c:numRef>
          </c:val>
          <c:smooth val="0"/>
          <c:extLst>
            <c:ext xmlns:c16="http://schemas.microsoft.com/office/drawing/2014/chart" uri="{C3380CC4-5D6E-409C-BE32-E72D297353CC}">
              <c16:uniqueId val="{00000001-FB5E-4288-A953-86C294C45CF2}"/>
            </c:ext>
          </c:extLst>
        </c:ser>
        <c:dLbls>
          <c:showLegendKey val="0"/>
          <c:showVal val="0"/>
          <c:showCatName val="0"/>
          <c:showSerName val="0"/>
          <c:showPercent val="0"/>
          <c:showBubbleSize val="0"/>
        </c:dLbls>
        <c:marker val="1"/>
        <c:smooth val="0"/>
        <c:axId val="568646736"/>
        <c:axId val="568647064"/>
      </c:lineChart>
      <c:catAx>
        <c:axId val="5686467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CalendAr</a:t>
                </a:r>
                <a:r>
                  <a:rPr lang="en-US" baseline="0"/>
                  <a:t> Month</a:t>
                </a:r>
                <a:endParaRPr lang="en-US"/>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68647064"/>
        <c:crosses val="autoZero"/>
        <c:auto val="1"/>
        <c:lblAlgn val="ctr"/>
        <c:lblOffset val="100"/>
        <c:noMultiLvlLbl val="0"/>
      </c:catAx>
      <c:valAx>
        <c:axId val="568647064"/>
        <c:scaling>
          <c:orientation val="minMax"/>
        </c:scaling>
        <c:delete val="0"/>
        <c:axPos val="l"/>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864673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sz="1800" b="1" i="0" cap="all" baseline="0">
                <a:effectLst/>
              </a:rPr>
              <a:t>MontHly Storage, Backup and Recovery Cost Forecasting </a:t>
            </a:r>
            <a:endParaRPr lang="en-US">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'Storage, backup and recovery'!$B$7</c:f>
              <c:strCache>
                <c:ptCount val="1"/>
                <c:pt idx="0">
                  <c:v>Storage size, GB</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numRef>
              <c:f>'Storage, backup and recovery'!$A$8:$A$43</c:f>
              <c:numCache>
                <c:formatCode>General</c:formatCode>
                <c:ptCount val="3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numCache>
            </c:numRef>
          </c:cat>
          <c:val>
            <c:numRef>
              <c:f>'Storage, backup and recovery'!$B$8:$B$43</c:f>
              <c:numCache>
                <c:formatCode>0</c:formatCode>
                <c:ptCount val="36"/>
                <c:pt idx="0">
                  <c:v>95.367431640625</c:v>
                </c:pt>
                <c:pt idx="1">
                  <c:v>190.73486328125</c:v>
                </c:pt>
                <c:pt idx="2">
                  <c:v>286.102294921875</c:v>
                </c:pt>
                <c:pt idx="3">
                  <c:v>381.4697265625</c:v>
                </c:pt>
                <c:pt idx="4">
                  <c:v>476.837158203125</c:v>
                </c:pt>
                <c:pt idx="5">
                  <c:v>572.20458984375</c:v>
                </c:pt>
                <c:pt idx="6">
                  <c:v>667.572021484375</c:v>
                </c:pt>
                <c:pt idx="7">
                  <c:v>762.939453125</c:v>
                </c:pt>
                <c:pt idx="8">
                  <c:v>858.306884765625</c:v>
                </c:pt>
                <c:pt idx="9">
                  <c:v>953.67431640625</c:v>
                </c:pt>
                <c:pt idx="10">
                  <c:v>1049.041748046875</c:v>
                </c:pt>
                <c:pt idx="11">
                  <c:v>1144.4091796875</c:v>
                </c:pt>
                <c:pt idx="12">
                  <c:v>1239.776611328125</c:v>
                </c:pt>
                <c:pt idx="13">
                  <c:v>1335.14404296875</c:v>
                </c:pt>
                <c:pt idx="14">
                  <c:v>1430.511474609375</c:v>
                </c:pt>
                <c:pt idx="15">
                  <c:v>1525.87890625</c:v>
                </c:pt>
                <c:pt idx="16">
                  <c:v>1621.246337890625</c:v>
                </c:pt>
                <c:pt idx="17">
                  <c:v>1716.61376953125</c:v>
                </c:pt>
                <c:pt idx="18">
                  <c:v>1811.981201171875</c:v>
                </c:pt>
                <c:pt idx="19">
                  <c:v>1907.3486328125</c:v>
                </c:pt>
                <c:pt idx="20">
                  <c:v>2002.716064453125</c:v>
                </c:pt>
                <c:pt idx="21">
                  <c:v>2098.08349609375</c:v>
                </c:pt>
                <c:pt idx="22">
                  <c:v>2193.450927734375</c:v>
                </c:pt>
                <c:pt idx="23">
                  <c:v>2288.818359375</c:v>
                </c:pt>
                <c:pt idx="24">
                  <c:v>2384.185791015625</c:v>
                </c:pt>
                <c:pt idx="25">
                  <c:v>2479.55322265625</c:v>
                </c:pt>
                <c:pt idx="26">
                  <c:v>2574.920654296875</c:v>
                </c:pt>
                <c:pt idx="27">
                  <c:v>2670.2880859375</c:v>
                </c:pt>
                <c:pt idx="28">
                  <c:v>2765.655517578125</c:v>
                </c:pt>
                <c:pt idx="29">
                  <c:v>2861.02294921875</c:v>
                </c:pt>
                <c:pt idx="30">
                  <c:v>2956.390380859375</c:v>
                </c:pt>
                <c:pt idx="31">
                  <c:v>3051.7578125</c:v>
                </c:pt>
                <c:pt idx="32">
                  <c:v>3147.125244140625</c:v>
                </c:pt>
                <c:pt idx="33">
                  <c:v>3242.49267578125</c:v>
                </c:pt>
                <c:pt idx="34">
                  <c:v>3337.860107421875</c:v>
                </c:pt>
                <c:pt idx="35">
                  <c:v>3433.2275390625</c:v>
                </c:pt>
              </c:numCache>
            </c:numRef>
          </c:val>
          <c:smooth val="0"/>
          <c:extLst>
            <c:ext xmlns:c16="http://schemas.microsoft.com/office/drawing/2014/chart" uri="{C3380CC4-5D6E-409C-BE32-E72D297353CC}">
              <c16:uniqueId val="{00000000-643A-42C8-A840-8D4BC36236ED}"/>
            </c:ext>
          </c:extLst>
        </c:ser>
        <c:ser>
          <c:idx val="1"/>
          <c:order val="1"/>
          <c:tx>
            <c:strRef>
              <c:f>'Storage, backup and recovery'!$D$7</c:f>
              <c:strCache>
                <c:ptCount val="1"/>
                <c:pt idx="0">
                  <c:v>Storage cost, USD</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numRef>
              <c:f>'Storage, backup and recovery'!$A$8:$A$43</c:f>
              <c:numCache>
                <c:formatCode>General</c:formatCode>
                <c:ptCount val="3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numCache>
            </c:numRef>
          </c:cat>
          <c:val>
            <c:numRef>
              <c:f>'Storage, backup and recovery'!$D$8:$D$43</c:f>
              <c:numCache>
                <c:formatCode>0</c:formatCode>
                <c:ptCount val="36"/>
                <c:pt idx="0">
                  <c:v>19.913983154296872</c:v>
                </c:pt>
                <c:pt idx="1">
                  <c:v>46.902966308593747</c:v>
                </c:pt>
                <c:pt idx="2">
                  <c:v>73.891949462890622</c:v>
                </c:pt>
                <c:pt idx="3">
                  <c:v>100.8809326171875</c:v>
                </c:pt>
                <c:pt idx="4">
                  <c:v>127.86991577148436</c:v>
                </c:pt>
                <c:pt idx="5">
                  <c:v>154.85889892578123</c:v>
                </c:pt>
                <c:pt idx="6">
                  <c:v>181.84788208007811</c:v>
                </c:pt>
                <c:pt idx="7">
                  <c:v>208.83686523437498</c:v>
                </c:pt>
                <c:pt idx="8">
                  <c:v>235.82584838867186</c:v>
                </c:pt>
                <c:pt idx="9">
                  <c:v>262.8148315429687</c:v>
                </c:pt>
                <c:pt idx="10">
                  <c:v>289.80381469726558</c:v>
                </c:pt>
                <c:pt idx="11">
                  <c:v>316.79279785156245</c:v>
                </c:pt>
                <c:pt idx="12">
                  <c:v>343.78178100585933</c:v>
                </c:pt>
                <c:pt idx="13">
                  <c:v>370.7707641601562</c:v>
                </c:pt>
                <c:pt idx="14">
                  <c:v>397.75974731445308</c:v>
                </c:pt>
                <c:pt idx="15">
                  <c:v>424.74873046874995</c:v>
                </c:pt>
                <c:pt idx="16">
                  <c:v>451.73771362304683</c:v>
                </c:pt>
                <c:pt idx="17">
                  <c:v>478.7266967773437</c:v>
                </c:pt>
                <c:pt idx="18">
                  <c:v>505.71567993164058</c:v>
                </c:pt>
                <c:pt idx="19">
                  <c:v>532.70466308593745</c:v>
                </c:pt>
                <c:pt idx="20">
                  <c:v>559.69364624023433</c:v>
                </c:pt>
                <c:pt idx="21">
                  <c:v>586.6826293945312</c:v>
                </c:pt>
                <c:pt idx="22">
                  <c:v>613.67161254882808</c:v>
                </c:pt>
                <c:pt idx="23">
                  <c:v>640.66059570312495</c:v>
                </c:pt>
                <c:pt idx="24">
                  <c:v>667.64957885742183</c:v>
                </c:pt>
                <c:pt idx="25">
                  <c:v>694.6385620117187</c:v>
                </c:pt>
                <c:pt idx="26">
                  <c:v>721.62754516601558</c:v>
                </c:pt>
                <c:pt idx="27">
                  <c:v>748.61652832031245</c:v>
                </c:pt>
                <c:pt idx="28">
                  <c:v>775.60551147460933</c:v>
                </c:pt>
                <c:pt idx="29">
                  <c:v>802.5944946289062</c:v>
                </c:pt>
                <c:pt idx="30">
                  <c:v>829.58347778320308</c:v>
                </c:pt>
                <c:pt idx="31">
                  <c:v>856.57246093749995</c:v>
                </c:pt>
                <c:pt idx="32">
                  <c:v>883.56144409179683</c:v>
                </c:pt>
                <c:pt idx="33">
                  <c:v>910.5504272460937</c:v>
                </c:pt>
                <c:pt idx="34">
                  <c:v>937.53941040039058</c:v>
                </c:pt>
                <c:pt idx="35">
                  <c:v>964.52839355468745</c:v>
                </c:pt>
              </c:numCache>
            </c:numRef>
          </c:val>
          <c:smooth val="0"/>
          <c:extLst>
            <c:ext xmlns:c16="http://schemas.microsoft.com/office/drawing/2014/chart" uri="{C3380CC4-5D6E-409C-BE32-E72D297353CC}">
              <c16:uniqueId val="{00000001-643A-42C8-A840-8D4BC36236ED}"/>
            </c:ext>
          </c:extLst>
        </c:ser>
        <c:ser>
          <c:idx val="2"/>
          <c:order val="2"/>
          <c:tx>
            <c:strRef>
              <c:f>'Storage, backup and recovery'!$E$7</c:f>
              <c:strCache>
                <c:ptCount val="1"/>
                <c:pt idx="0">
                  <c:v>On-demand backup cost, USD</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val>
            <c:numRef>
              <c:f>'Storage, backup and recovery'!$E$8:$E$43</c:f>
              <c:numCache>
                <c:formatCode>0</c:formatCode>
                <c:ptCount val="36"/>
                <c:pt idx="0">
                  <c:v>20.9808349609375</c:v>
                </c:pt>
                <c:pt idx="1">
                  <c:v>41.961669921875</c:v>
                </c:pt>
                <c:pt idx="2">
                  <c:v>62.9425048828125</c:v>
                </c:pt>
                <c:pt idx="3">
                  <c:v>83.92333984375</c:v>
                </c:pt>
                <c:pt idx="4">
                  <c:v>104.9041748046875</c:v>
                </c:pt>
                <c:pt idx="5">
                  <c:v>125.885009765625</c:v>
                </c:pt>
                <c:pt idx="6">
                  <c:v>146.8658447265625</c:v>
                </c:pt>
                <c:pt idx="7">
                  <c:v>167.8466796875</c:v>
                </c:pt>
                <c:pt idx="8">
                  <c:v>188.8275146484375</c:v>
                </c:pt>
                <c:pt idx="9">
                  <c:v>209.808349609375</c:v>
                </c:pt>
                <c:pt idx="10">
                  <c:v>230.7891845703125</c:v>
                </c:pt>
                <c:pt idx="11">
                  <c:v>251.77001953125</c:v>
                </c:pt>
                <c:pt idx="12">
                  <c:v>272.7508544921875</c:v>
                </c:pt>
                <c:pt idx="13">
                  <c:v>293.731689453125</c:v>
                </c:pt>
                <c:pt idx="14">
                  <c:v>314.7125244140625</c:v>
                </c:pt>
                <c:pt idx="15">
                  <c:v>335.693359375</c:v>
                </c:pt>
                <c:pt idx="16">
                  <c:v>356.6741943359375</c:v>
                </c:pt>
                <c:pt idx="17">
                  <c:v>377.655029296875</c:v>
                </c:pt>
                <c:pt idx="18">
                  <c:v>398.6358642578125</c:v>
                </c:pt>
                <c:pt idx="19">
                  <c:v>419.61669921875</c:v>
                </c:pt>
                <c:pt idx="20">
                  <c:v>440.5975341796875</c:v>
                </c:pt>
                <c:pt idx="21">
                  <c:v>461.578369140625</c:v>
                </c:pt>
                <c:pt idx="22">
                  <c:v>482.5592041015625</c:v>
                </c:pt>
                <c:pt idx="23">
                  <c:v>503.5400390625</c:v>
                </c:pt>
                <c:pt idx="24">
                  <c:v>524.5208740234375</c:v>
                </c:pt>
                <c:pt idx="25">
                  <c:v>545.501708984375</c:v>
                </c:pt>
                <c:pt idx="26">
                  <c:v>566.4825439453125</c:v>
                </c:pt>
                <c:pt idx="27">
                  <c:v>587.46337890625</c:v>
                </c:pt>
                <c:pt idx="28">
                  <c:v>608.4442138671875</c:v>
                </c:pt>
                <c:pt idx="29">
                  <c:v>629.425048828125</c:v>
                </c:pt>
                <c:pt idx="30">
                  <c:v>650.4058837890625</c:v>
                </c:pt>
                <c:pt idx="31">
                  <c:v>671.38671875</c:v>
                </c:pt>
                <c:pt idx="32">
                  <c:v>692.3675537109375</c:v>
                </c:pt>
                <c:pt idx="33">
                  <c:v>713.348388671875</c:v>
                </c:pt>
                <c:pt idx="34">
                  <c:v>734.3292236328125</c:v>
                </c:pt>
                <c:pt idx="35">
                  <c:v>755.31005859375</c:v>
                </c:pt>
              </c:numCache>
            </c:numRef>
          </c:val>
          <c:smooth val="0"/>
          <c:extLst>
            <c:ext xmlns:c16="http://schemas.microsoft.com/office/drawing/2014/chart" uri="{C3380CC4-5D6E-409C-BE32-E72D297353CC}">
              <c16:uniqueId val="{00000002-643A-42C8-A840-8D4BC36236ED}"/>
            </c:ext>
          </c:extLst>
        </c:ser>
        <c:ser>
          <c:idx val="3"/>
          <c:order val="3"/>
          <c:tx>
            <c:strRef>
              <c:f>'Storage, backup and recovery'!$F$7</c:f>
              <c:strCache>
                <c:ptCount val="1"/>
                <c:pt idx="0">
                  <c:v>PITR cost, USD</c:v>
                </c:pt>
              </c:strCache>
            </c:strRef>
          </c:tx>
          <c:spPr>
            <a:ln w="22225" cap="rnd">
              <a:solidFill>
                <a:schemeClr val="accent4"/>
              </a:solidFill>
              <a:round/>
            </a:ln>
            <a:effectLst/>
          </c:spPr>
          <c:marker>
            <c:symbol val="x"/>
            <c:size val="6"/>
            <c:spPr>
              <a:noFill/>
              <a:ln w="9525">
                <a:solidFill>
                  <a:schemeClr val="accent4"/>
                </a:solidFill>
                <a:round/>
              </a:ln>
              <a:effectLst/>
            </c:spPr>
          </c:marker>
          <c:val>
            <c:numRef>
              <c:f>'Storage, backup and recovery'!$F$8:$F$43</c:f>
              <c:numCache>
                <c:formatCode>0</c:formatCode>
                <c:ptCount val="36"/>
                <c:pt idx="0">
                  <c:v>16.21246337890625</c:v>
                </c:pt>
                <c:pt idx="1">
                  <c:v>32.4249267578125</c:v>
                </c:pt>
                <c:pt idx="2">
                  <c:v>48.63739013671875</c:v>
                </c:pt>
                <c:pt idx="3">
                  <c:v>64.849853515625</c:v>
                </c:pt>
                <c:pt idx="4">
                  <c:v>81.06231689453125</c:v>
                </c:pt>
                <c:pt idx="5">
                  <c:v>97.2747802734375</c:v>
                </c:pt>
                <c:pt idx="6">
                  <c:v>113.48724365234376</c:v>
                </c:pt>
                <c:pt idx="7">
                  <c:v>129.69970703125</c:v>
                </c:pt>
                <c:pt idx="8">
                  <c:v>145.91217041015625</c:v>
                </c:pt>
                <c:pt idx="9">
                  <c:v>162.1246337890625</c:v>
                </c:pt>
                <c:pt idx="10">
                  <c:v>178.33709716796875</c:v>
                </c:pt>
                <c:pt idx="11">
                  <c:v>194.549560546875</c:v>
                </c:pt>
                <c:pt idx="12">
                  <c:v>210.76202392578128</c:v>
                </c:pt>
                <c:pt idx="13">
                  <c:v>226.97448730468753</c:v>
                </c:pt>
                <c:pt idx="14">
                  <c:v>243.18695068359378</c:v>
                </c:pt>
                <c:pt idx="15">
                  <c:v>259.3994140625</c:v>
                </c:pt>
                <c:pt idx="16">
                  <c:v>275.61187744140625</c:v>
                </c:pt>
                <c:pt idx="17">
                  <c:v>291.8243408203125</c:v>
                </c:pt>
                <c:pt idx="18">
                  <c:v>308.03680419921875</c:v>
                </c:pt>
                <c:pt idx="19">
                  <c:v>324.249267578125</c:v>
                </c:pt>
                <c:pt idx="20">
                  <c:v>340.46173095703125</c:v>
                </c:pt>
                <c:pt idx="21">
                  <c:v>356.6741943359375</c:v>
                </c:pt>
                <c:pt idx="22">
                  <c:v>372.88665771484375</c:v>
                </c:pt>
                <c:pt idx="23">
                  <c:v>389.09912109375</c:v>
                </c:pt>
                <c:pt idx="24">
                  <c:v>405.31158447265631</c:v>
                </c:pt>
                <c:pt idx="25">
                  <c:v>421.52404785156256</c:v>
                </c:pt>
                <c:pt idx="26">
                  <c:v>437.73651123046881</c:v>
                </c:pt>
                <c:pt idx="27">
                  <c:v>453.94897460937506</c:v>
                </c:pt>
                <c:pt idx="28">
                  <c:v>470.16143798828131</c:v>
                </c:pt>
                <c:pt idx="29">
                  <c:v>486.37390136718756</c:v>
                </c:pt>
                <c:pt idx="30">
                  <c:v>502.58636474609381</c:v>
                </c:pt>
                <c:pt idx="31">
                  <c:v>518.798828125</c:v>
                </c:pt>
                <c:pt idx="32">
                  <c:v>535.01129150390625</c:v>
                </c:pt>
                <c:pt idx="33">
                  <c:v>551.2237548828125</c:v>
                </c:pt>
                <c:pt idx="34">
                  <c:v>567.43621826171875</c:v>
                </c:pt>
                <c:pt idx="35">
                  <c:v>583.648681640625</c:v>
                </c:pt>
              </c:numCache>
            </c:numRef>
          </c:val>
          <c:smooth val="0"/>
          <c:extLst>
            <c:ext xmlns:c16="http://schemas.microsoft.com/office/drawing/2014/chart" uri="{C3380CC4-5D6E-409C-BE32-E72D297353CC}">
              <c16:uniqueId val="{00000003-643A-42C8-A840-8D4BC36236ED}"/>
            </c:ext>
          </c:extLst>
        </c:ser>
        <c:dLbls>
          <c:showLegendKey val="0"/>
          <c:showVal val="0"/>
          <c:showCatName val="0"/>
          <c:showSerName val="0"/>
          <c:showPercent val="0"/>
          <c:showBubbleSize val="0"/>
        </c:dLbls>
        <c:marker val="1"/>
        <c:smooth val="0"/>
        <c:axId val="631088648"/>
        <c:axId val="631083400"/>
      </c:lineChart>
      <c:catAx>
        <c:axId val="6310886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CalendAr</a:t>
                </a:r>
                <a:r>
                  <a:rPr lang="en-US" baseline="0"/>
                  <a:t> Month</a:t>
                </a:r>
                <a:endParaRPr lang="en-US"/>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31083400"/>
        <c:crosses val="autoZero"/>
        <c:auto val="1"/>
        <c:lblAlgn val="ctr"/>
        <c:lblOffset val="100"/>
        <c:noMultiLvlLbl val="0"/>
      </c:catAx>
      <c:valAx>
        <c:axId val="631083400"/>
        <c:scaling>
          <c:orientation val="minMax"/>
        </c:scaling>
        <c:delete val="0"/>
        <c:axPos val="l"/>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Value</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08864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317500</xdr:colOff>
      <xdr:row>51</xdr:row>
      <xdr:rowOff>171450</xdr:rowOff>
    </xdr:from>
    <xdr:to>
      <xdr:col>9</xdr:col>
      <xdr:colOff>469900</xdr:colOff>
      <xdr:row>68</xdr:row>
      <xdr:rowOff>6350</xdr:rowOff>
    </xdr:to>
    <xdr:graphicFrame macro="">
      <xdr:nvGraphicFramePr>
        <xdr:cNvPr id="2" name="Chart 1">
          <a:extLst>
            <a:ext uri="{FF2B5EF4-FFF2-40B4-BE49-F238E27FC236}">
              <a16:creationId xmlns:a16="http://schemas.microsoft.com/office/drawing/2014/main" id="{726FE3E6-0A3A-4BD3-B6A4-1A3BE61408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6350</xdr:colOff>
      <xdr:row>75</xdr:row>
      <xdr:rowOff>177800</xdr:rowOff>
    </xdr:from>
    <xdr:to>
      <xdr:col>12</xdr:col>
      <xdr:colOff>152400</xdr:colOff>
      <xdr:row>99</xdr:row>
      <xdr:rowOff>114300</xdr:rowOff>
    </xdr:to>
    <xdr:graphicFrame macro="">
      <xdr:nvGraphicFramePr>
        <xdr:cNvPr id="7" name="Chart 6">
          <a:extLst>
            <a:ext uri="{FF2B5EF4-FFF2-40B4-BE49-F238E27FC236}">
              <a16:creationId xmlns:a16="http://schemas.microsoft.com/office/drawing/2014/main" id="{4C501429-A264-4901-8249-2123C930A6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149224</xdr:colOff>
      <xdr:row>10</xdr:row>
      <xdr:rowOff>82550</xdr:rowOff>
    </xdr:from>
    <xdr:to>
      <xdr:col>19</xdr:col>
      <xdr:colOff>266700</xdr:colOff>
      <xdr:row>30</xdr:row>
      <xdr:rowOff>127000</xdr:rowOff>
    </xdr:to>
    <xdr:graphicFrame macro="">
      <xdr:nvGraphicFramePr>
        <xdr:cNvPr id="4" name="Chart 3">
          <a:extLst>
            <a:ext uri="{FF2B5EF4-FFF2-40B4-BE49-F238E27FC236}">
              <a16:creationId xmlns:a16="http://schemas.microsoft.com/office/drawing/2014/main" id="{AB8DD9E5-A624-47AF-A262-C92A940AA91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454024</xdr:colOff>
      <xdr:row>6</xdr:row>
      <xdr:rowOff>266700</xdr:rowOff>
    </xdr:from>
    <xdr:to>
      <xdr:col>24</xdr:col>
      <xdr:colOff>457200</xdr:colOff>
      <xdr:row>37</xdr:row>
      <xdr:rowOff>152400</xdr:rowOff>
    </xdr:to>
    <xdr:graphicFrame macro="">
      <xdr:nvGraphicFramePr>
        <xdr:cNvPr id="3" name="Chart 2">
          <a:extLst>
            <a:ext uri="{FF2B5EF4-FFF2-40B4-BE49-F238E27FC236}">
              <a16:creationId xmlns:a16="http://schemas.microsoft.com/office/drawing/2014/main" id="{6001F911-C31C-4FC6-B201-A34775DE3B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T105"/>
  <sheetViews>
    <sheetView tabSelected="1" zoomScale="80" zoomScaleNormal="80" workbookViewId="0">
      <selection activeCell="N91" sqref="N91"/>
    </sheetView>
  </sheetViews>
  <sheetFormatPr defaultRowHeight="14.5" x14ac:dyDescent="0.35"/>
  <cols>
    <col min="2" max="2" width="12.453125" customWidth="1"/>
    <col min="3" max="3" width="11.7265625" customWidth="1"/>
    <col min="4" max="4" width="10.6328125" customWidth="1"/>
    <col min="5" max="5" width="7.54296875" customWidth="1"/>
    <col min="6" max="6" width="8.1796875" customWidth="1"/>
    <col min="7" max="7" width="15.54296875" customWidth="1"/>
    <col min="8" max="8" width="7.90625" customWidth="1"/>
    <col min="9" max="9" width="11.26953125" customWidth="1"/>
    <col min="10" max="10" width="11.08984375" customWidth="1"/>
    <col min="11" max="11" width="10.1796875" customWidth="1"/>
    <col min="12" max="12" width="7.36328125" customWidth="1"/>
    <col min="13" max="13" width="11.7265625" customWidth="1"/>
    <col min="14" max="14" width="8.6328125" customWidth="1"/>
    <col min="15" max="15" width="10.453125" customWidth="1"/>
    <col min="16" max="16" width="9.81640625" customWidth="1"/>
    <col min="17" max="17" width="11.1796875" customWidth="1"/>
    <col min="18" max="18" width="9.81640625" customWidth="1"/>
    <col min="19" max="19" width="8.6328125" bestFit="1" customWidth="1"/>
    <col min="20" max="20" width="5" bestFit="1" customWidth="1"/>
    <col min="21" max="21" width="8.81640625" bestFit="1" customWidth="1"/>
    <col min="22" max="22" width="12.453125" bestFit="1" customWidth="1"/>
  </cols>
  <sheetData>
    <row r="2" spans="2:46" x14ac:dyDescent="0.35">
      <c r="B2" s="30" t="s">
        <v>60</v>
      </c>
      <c r="C2" s="30"/>
      <c r="D2" s="30"/>
      <c r="E2" s="30"/>
      <c r="F2" s="30"/>
      <c r="G2" s="30"/>
      <c r="H2" s="30"/>
      <c r="I2" s="30"/>
      <c r="J2" s="30"/>
      <c r="K2" s="30"/>
      <c r="L2" s="30"/>
      <c r="M2" s="30"/>
      <c r="N2" s="30"/>
      <c r="O2" s="30"/>
      <c r="P2" s="30"/>
      <c r="Q2" s="30"/>
      <c r="R2" s="30"/>
      <c r="S2" s="30"/>
      <c r="T2" s="30"/>
      <c r="U2" s="30"/>
      <c r="V2" s="30"/>
    </row>
    <row r="3" spans="2:46" x14ac:dyDescent="0.35">
      <c r="B3" s="30"/>
      <c r="C3" s="30"/>
      <c r="D3" s="30"/>
      <c r="E3" s="30"/>
      <c r="F3" s="30"/>
      <c r="G3" s="30"/>
      <c r="H3" s="30"/>
      <c r="I3" s="30"/>
      <c r="J3" s="30"/>
      <c r="K3" s="30"/>
      <c r="L3" s="30"/>
      <c r="M3" s="30"/>
      <c r="N3" s="30"/>
      <c r="O3" s="30"/>
      <c r="P3" s="30"/>
      <c r="Q3" s="30"/>
      <c r="R3" s="30"/>
      <c r="S3" s="30"/>
      <c r="T3" s="30"/>
      <c r="U3" s="30"/>
      <c r="V3" s="30"/>
      <c r="Y3" s="6"/>
      <c r="Z3" s="6"/>
      <c r="AA3" s="6"/>
      <c r="AB3" s="6"/>
      <c r="AC3" s="6"/>
      <c r="AD3" s="6"/>
      <c r="AE3" s="6"/>
      <c r="AF3" s="6"/>
      <c r="AG3" s="6"/>
      <c r="AH3" s="6"/>
      <c r="AI3" s="6"/>
      <c r="AJ3" s="6"/>
      <c r="AK3" s="6"/>
      <c r="AL3" s="6"/>
      <c r="AM3" s="6"/>
      <c r="AN3" s="6"/>
      <c r="AO3" s="6"/>
      <c r="AP3" s="6"/>
      <c r="AQ3" s="6"/>
      <c r="AR3" s="6"/>
      <c r="AS3" s="6"/>
      <c r="AT3" s="6"/>
    </row>
    <row r="4" spans="2:46" x14ac:dyDescent="0.35">
      <c r="B4" s="30"/>
      <c r="C4" s="30"/>
      <c r="D4" s="30"/>
      <c r="E4" s="30"/>
      <c r="F4" s="30"/>
      <c r="G4" s="30"/>
      <c r="H4" s="30"/>
      <c r="I4" s="30"/>
      <c r="J4" s="30"/>
      <c r="K4" s="30"/>
      <c r="L4" s="30"/>
      <c r="M4" s="30"/>
      <c r="N4" s="30"/>
      <c r="O4" s="30"/>
      <c r="P4" s="30"/>
      <c r="Q4" s="30"/>
      <c r="R4" s="30"/>
      <c r="S4" s="30"/>
      <c r="T4" s="30"/>
      <c r="U4" s="30"/>
      <c r="V4" s="30"/>
      <c r="Y4" s="6"/>
      <c r="Z4" s="6"/>
      <c r="AA4" s="6"/>
      <c r="AB4" s="6"/>
      <c r="AC4" s="6"/>
      <c r="AD4" s="6"/>
      <c r="AE4" s="6"/>
      <c r="AF4" s="6"/>
      <c r="AG4" s="6"/>
      <c r="AH4" s="6"/>
      <c r="AI4" s="6"/>
      <c r="AJ4" s="6"/>
      <c r="AK4" s="6"/>
      <c r="AL4" s="6"/>
      <c r="AM4" s="6"/>
      <c r="AN4" s="6"/>
      <c r="AO4" s="6"/>
      <c r="AP4" s="6"/>
      <c r="AQ4" s="6"/>
      <c r="AR4" s="6"/>
      <c r="AS4" s="6"/>
      <c r="AT4" s="6"/>
    </row>
    <row r="5" spans="2:46" x14ac:dyDescent="0.35">
      <c r="B5" s="30"/>
      <c r="C5" s="30"/>
      <c r="D5" s="30"/>
      <c r="E5" s="30"/>
      <c r="F5" s="30"/>
      <c r="G5" s="30"/>
      <c r="H5" s="30"/>
      <c r="I5" s="30"/>
      <c r="J5" s="30"/>
      <c r="K5" s="30"/>
      <c r="L5" s="30"/>
      <c r="M5" s="30"/>
      <c r="N5" s="30"/>
      <c r="O5" s="30"/>
      <c r="P5" s="30"/>
      <c r="Q5" s="30"/>
      <c r="R5" s="30"/>
      <c r="S5" s="30"/>
      <c r="T5" s="30"/>
      <c r="U5" s="30"/>
      <c r="V5" s="30"/>
      <c r="Y5" s="6"/>
      <c r="Z5" s="6"/>
      <c r="AA5" s="6"/>
      <c r="AB5" s="6"/>
      <c r="AC5" s="6"/>
      <c r="AD5" s="6"/>
      <c r="AE5" s="6"/>
      <c r="AF5" s="6"/>
      <c r="AG5" s="6"/>
      <c r="AH5" s="6"/>
      <c r="AI5" s="6"/>
      <c r="AJ5" s="6"/>
      <c r="AK5" s="6"/>
      <c r="AL5" s="6"/>
      <c r="AM5" s="6"/>
      <c r="AN5" s="6"/>
      <c r="AO5" s="6"/>
      <c r="AP5" s="6"/>
      <c r="AQ5" s="6"/>
      <c r="AR5" s="6"/>
      <c r="AS5" s="6"/>
      <c r="AT5" s="6"/>
    </row>
    <row r="6" spans="2:46" x14ac:dyDescent="0.35">
      <c r="B6" s="30"/>
      <c r="C6" s="30"/>
      <c r="D6" s="30"/>
      <c r="E6" s="30"/>
      <c r="F6" s="30"/>
      <c r="G6" s="30"/>
      <c r="H6" s="30"/>
      <c r="I6" s="30"/>
      <c r="J6" s="30"/>
      <c r="K6" s="30"/>
      <c r="L6" s="30"/>
      <c r="M6" s="30"/>
      <c r="N6" s="30"/>
      <c r="O6" s="30"/>
      <c r="P6" s="30"/>
      <c r="Q6" s="30"/>
      <c r="R6" s="30"/>
      <c r="S6" s="30"/>
      <c r="T6" s="30"/>
      <c r="U6" s="30"/>
      <c r="V6" s="30"/>
      <c r="Y6" s="6"/>
      <c r="Z6" s="6"/>
      <c r="AA6" s="6"/>
      <c r="AB6" s="6"/>
      <c r="AC6" s="6"/>
      <c r="AD6" s="6"/>
      <c r="AE6" s="6"/>
      <c r="AF6" s="6"/>
      <c r="AG6" s="6"/>
      <c r="AH6" s="6"/>
      <c r="AI6" s="6"/>
      <c r="AJ6" s="6"/>
      <c r="AK6" s="6"/>
      <c r="AL6" s="6"/>
      <c r="AM6" s="6"/>
      <c r="AN6" s="6"/>
      <c r="AO6" s="6"/>
      <c r="AP6" s="6"/>
      <c r="AQ6" s="6"/>
      <c r="AR6" s="6"/>
      <c r="AS6" s="6"/>
      <c r="AT6" s="6"/>
    </row>
    <row r="7" spans="2:46" x14ac:dyDescent="0.35">
      <c r="B7" s="30"/>
      <c r="C7" s="30"/>
      <c r="D7" s="30"/>
      <c r="E7" s="30"/>
      <c r="F7" s="30"/>
      <c r="G7" s="30"/>
      <c r="H7" s="30"/>
      <c r="I7" s="30"/>
      <c r="J7" s="30"/>
      <c r="K7" s="30"/>
      <c r="L7" s="30"/>
      <c r="M7" s="30"/>
      <c r="N7" s="30"/>
      <c r="O7" s="30"/>
      <c r="P7" s="30"/>
      <c r="Q7" s="30"/>
      <c r="R7" s="30"/>
      <c r="S7" s="30"/>
      <c r="T7" s="30"/>
      <c r="U7" s="30"/>
      <c r="V7" s="30"/>
      <c r="Y7" s="6"/>
      <c r="Z7" s="6"/>
      <c r="AA7" s="6"/>
      <c r="AB7" s="6"/>
      <c r="AC7" s="6"/>
      <c r="AD7" s="6"/>
      <c r="AE7" s="6"/>
      <c r="AF7" s="6"/>
      <c r="AG7" s="6"/>
      <c r="AH7" s="6"/>
      <c r="AI7" s="6"/>
      <c r="AJ7" s="6"/>
      <c r="AK7" s="6"/>
      <c r="AL7" s="6"/>
      <c r="AM7" s="6"/>
      <c r="AN7" s="6"/>
      <c r="AO7" s="6"/>
      <c r="AP7" s="6"/>
      <c r="AQ7" s="6"/>
      <c r="AR7" s="6"/>
      <c r="AS7" s="6"/>
      <c r="AT7" s="6"/>
    </row>
    <row r="8" spans="2:46" x14ac:dyDescent="0.35">
      <c r="Y8" s="6"/>
      <c r="Z8" s="6"/>
      <c r="AA8" s="6"/>
      <c r="AB8" s="6"/>
      <c r="AC8" s="6"/>
      <c r="AD8" s="6"/>
      <c r="AE8" s="6"/>
      <c r="AF8" s="6"/>
      <c r="AG8" s="6"/>
      <c r="AH8" s="6"/>
      <c r="AI8" s="6"/>
      <c r="AJ8" s="6"/>
      <c r="AK8" s="6"/>
      <c r="AL8" s="6"/>
      <c r="AM8" s="6"/>
      <c r="AN8" s="6"/>
      <c r="AO8" s="6"/>
      <c r="AP8" s="6"/>
      <c r="AQ8" s="6"/>
      <c r="AR8" s="6"/>
      <c r="AS8" s="6"/>
      <c r="AT8" s="6"/>
    </row>
    <row r="9" spans="2:46" ht="14.5" customHeight="1" x14ac:dyDescent="0.35">
      <c r="B9" s="42" t="s">
        <v>61</v>
      </c>
      <c r="C9" s="42"/>
      <c r="D9" s="42"/>
      <c r="E9" s="42"/>
      <c r="F9" s="42"/>
      <c r="G9" s="42"/>
      <c r="H9" s="42"/>
      <c r="I9" s="42"/>
      <c r="J9" s="42"/>
      <c r="K9" s="42"/>
      <c r="L9" s="42"/>
      <c r="M9" s="42"/>
      <c r="N9" s="42"/>
      <c r="O9" s="42"/>
      <c r="P9" s="42"/>
      <c r="Q9" s="42"/>
      <c r="R9" s="42"/>
      <c r="S9" s="42"/>
      <c r="T9" s="42"/>
      <c r="U9" s="42"/>
      <c r="V9" s="42"/>
      <c r="Y9" s="6"/>
      <c r="Z9" s="6"/>
      <c r="AA9" s="6"/>
      <c r="AB9" s="6"/>
      <c r="AC9" s="6"/>
      <c r="AD9" s="6"/>
      <c r="AE9" s="6"/>
      <c r="AF9" s="6"/>
      <c r="AG9" s="6"/>
      <c r="AH9" s="6"/>
      <c r="AI9" s="6"/>
      <c r="AJ9" s="6"/>
      <c r="AK9" s="6"/>
      <c r="AL9" s="6"/>
      <c r="AM9" s="6"/>
      <c r="AN9" s="6"/>
      <c r="AO9" s="6"/>
      <c r="AP9" s="6"/>
      <c r="AQ9" s="6"/>
      <c r="AR9" s="6"/>
      <c r="AS9" s="6"/>
      <c r="AT9" s="6"/>
    </row>
    <row r="10" spans="2:46" x14ac:dyDescent="0.35">
      <c r="B10" s="43"/>
      <c r="C10" s="43"/>
      <c r="D10" s="43"/>
      <c r="E10" s="43"/>
      <c r="F10" s="43"/>
      <c r="G10" s="43"/>
      <c r="H10" s="43"/>
      <c r="I10" s="43"/>
      <c r="J10" s="43"/>
      <c r="K10" s="43"/>
      <c r="L10" s="43"/>
      <c r="M10" s="43"/>
      <c r="N10" s="43"/>
      <c r="O10" s="43"/>
      <c r="P10" s="43"/>
      <c r="Q10" s="43"/>
      <c r="R10" s="43"/>
      <c r="S10" s="43"/>
      <c r="T10" s="43"/>
      <c r="U10" s="43"/>
      <c r="V10" s="43"/>
      <c r="Y10" s="6"/>
      <c r="Z10" s="6"/>
      <c r="AA10" s="6"/>
      <c r="AB10" s="6"/>
      <c r="AC10" s="6"/>
      <c r="AD10" s="6"/>
      <c r="AE10" s="6"/>
      <c r="AF10" s="6"/>
      <c r="AG10" s="6"/>
      <c r="AH10" s="6"/>
      <c r="AI10" s="6"/>
      <c r="AJ10" s="6"/>
      <c r="AK10" s="6"/>
      <c r="AL10" s="6"/>
      <c r="AM10" s="6"/>
      <c r="AN10" s="6"/>
      <c r="AO10" s="6"/>
      <c r="AP10" s="6"/>
      <c r="AQ10" s="6"/>
      <c r="AR10" s="6"/>
      <c r="AS10" s="6"/>
      <c r="AT10" s="6"/>
    </row>
    <row r="11" spans="2:46" x14ac:dyDescent="0.35">
      <c r="B11" s="43"/>
      <c r="C11" s="43"/>
      <c r="D11" s="43"/>
      <c r="E11" s="43"/>
      <c r="F11" s="43"/>
      <c r="G11" s="43"/>
      <c r="H11" s="43"/>
      <c r="I11" s="43"/>
      <c r="J11" s="43"/>
      <c r="K11" s="43"/>
      <c r="L11" s="43"/>
      <c r="M11" s="43"/>
      <c r="N11" s="43"/>
      <c r="O11" s="43"/>
      <c r="P11" s="43"/>
      <c r="Q11" s="43"/>
      <c r="R11" s="43"/>
      <c r="S11" s="43"/>
      <c r="T11" s="43"/>
      <c r="U11" s="43"/>
      <c r="V11" s="43"/>
      <c r="Y11" s="6"/>
      <c r="Z11" s="6"/>
      <c r="AA11" s="6"/>
      <c r="AB11" s="6"/>
      <c r="AC11" s="6"/>
      <c r="AD11" s="6"/>
      <c r="AE11" s="6"/>
      <c r="AF11" s="6"/>
      <c r="AG11" s="6"/>
      <c r="AH11" s="6"/>
      <c r="AI11" s="6"/>
      <c r="AJ11" s="6"/>
      <c r="AK11" s="6"/>
      <c r="AL11" s="6"/>
      <c r="AM11" s="6"/>
      <c r="AN11" s="6"/>
      <c r="AO11" s="6"/>
      <c r="AP11" s="6"/>
      <c r="AQ11" s="6"/>
      <c r="AR11" s="6"/>
      <c r="AS11" s="6"/>
      <c r="AT11" s="6"/>
    </row>
    <row r="12" spans="2:46" x14ac:dyDescent="0.35">
      <c r="B12" s="43"/>
      <c r="C12" s="43"/>
      <c r="D12" s="43"/>
      <c r="E12" s="43"/>
      <c r="F12" s="43"/>
      <c r="G12" s="43"/>
      <c r="H12" s="43"/>
      <c r="I12" s="43"/>
      <c r="J12" s="43"/>
      <c r="K12" s="43"/>
      <c r="L12" s="43"/>
      <c r="M12" s="43"/>
      <c r="N12" s="43"/>
      <c r="O12" s="43"/>
      <c r="P12" s="43"/>
      <c r="Q12" s="43"/>
      <c r="R12" s="43"/>
      <c r="S12" s="43"/>
      <c r="T12" s="43"/>
      <c r="U12" s="43"/>
      <c r="V12" s="43"/>
      <c r="Y12" s="6"/>
      <c r="Z12" s="6"/>
      <c r="AA12" s="6"/>
      <c r="AB12" s="6"/>
      <c r="AC12" s="6"/>
      <c r="AD12" s="6"/>
      <c r="AE12" s="6"/>
      <c r="AF12" s="6"/>
      <c r="AG12" s="6"/>
      <c r="AH12" s="6"/>
      <c r="AI12" s="6"/>
      <c r="AJ12" s="6"/>
      <c r="AK12" s="6"/>
      <c r="AL12" s="6"/>
      <c r="AM12" s="6"/>
      <c r="AN12" s="6"/>
      <c r="AO12" s="6"/>
      <c r="AP12" s="6"/>
      <c r="AQ12" s="6"/>
      <c r="AR12" s="6"/>
      <c r="AS12" s="6"/>
      <c r="AT12" s="6"/>
    </row>
    <row r="13" spans="2:46" x14ac:dyDescent="0.35">
      <c r="B13" s="43"/>
      <c r="C13" s="43"/>
      <c r="D13" s="43"/>
      <c r="E13" s="43"/>
      <c r="F13" s="43"/>
      <c r="G13" s="43"/>
      <c r="H13" s="43"/>
      <c r="I13" s="43"/>
      <c r="J13" s="43"/>
      <c r="K13" s="43"/>
      <c r="L13" s="43"/>
      <c r="M13" s="43"/>
      <c r="N13" s="43"/>
      <c r="O13" s="43"/>
      <c r="P13" s="43"/>
      <c r="Q13" s="43"/>
      <c r="R13" s="43"/>
      <c r="S13" s="43"/>
      <c r="T13" s="43"/>
      <c r="U13" s="43"/>
      <c r="V13" s="43"/>
      <c r="Y13" s="6"/>
      <c r="Z13" s="6"/>
      <c r="AA13" s="6"/>
      <c r="AB13" s="6"/>
      <c r="AC13" s="6"/>
      <c r="AD13" s="6"/>
      <c r="AE13" s="6"/>
      <c r="AF13" s="6"/>
      <c r="AG13" s="6"/>
      <c r="AH13" s="6"/>
      <c r="AI13" s="6"/>
      <c r="AJ13" s="6"/>
      <c r="AK13" s="6"/>
      <c r="AL13" s="6"/>
      <c r="AM13" s="6"/>
      <c r="AN13" s="6"/>
      <c r="AO13" s="6"/>
      <c r="AP13" s="6"/>
      <c r="AQ13" s="6"/>
      <c r="AR13" s="6"/>
      <c r="AS13" s="6"/>
      <c r="AT13" s="6"/>
    </row>
    <row r="14" spans="2:46" x14ac:dyDescent="0.35">
      <c r="B14" s="43"/>
      <c r="C14" s="43"/>
      <c r="D14" s="43"/>
      <c r="E14" s="43"/>
      <c r="F14" s="43"/>
      <c r="G14" s="43"/>
      <c r="H14" s="43"/>
      <c r="I14" s="43"/>
      <c r="J14" s="43"/>
      <c r="K14" s="43"/>
      <c r="L14" s="43"/>
      <c r="M14" s="43"/>
      <c r="N14" s="43"/>
      <c r="O14" s="43"/>
      <c r="P14" s="43"/>
      <c r="Q14" s="43"/>
      <c r="R14" s="43"/>
      <c r="S14" s="43"/>
      <c r="T14" s="43"/>
      <c r="U14" s="43"/>
      <c r="V14" s="43"/>
      <c r="Y14" s="6"/>
      <c r="Z14" s="6"/>
      <c r="AA14" s="6"/>
      <c r="AB14" s="6"/>
      <c r="AC14" s="6"/>
      <c r="AD14" s="6"/>
      <c r="AE14" s="6"/>
      <c r="AF14" s="6"/>
      <c r="AG14" s="6"/>
      <c r="AH14" s="6"/>
      <c r="AI14" s="6"/>
      <c r="AJ14" s="6"/>
      <c r="AK14" s="6"/>
      <c r="AL14" s="6"/>
      <c r="AM14" s="6"/>
      <c r="AN14" s="6"/>
      <c r="AO14" s="6"/>
      <c r="AP14" s="6"/>
      <c r="AQ14" s="6"/>
      <c r="AR14" s="6"/>
      <c r="AS14" s="6"/>
      <c r="AT14" s="6"/>
    </row>
    <row r="15" spans="2:46" x14ac:dyDescent="0.35">
      <c r="B15" s="43"/>
      <c r="C15" s="43"/>
      <c r="D15" s="43"/>
      <c r="E15" s="43"/>
      <c r="F15" s="43"/>
      <c r="G15" s="43"/>
      <c r="H15" s="43"/>
      <c r="I15" s="43"/>
      <c r="J15" s="43"/>
      <c r="K15" s="43"/>
      <c r="L15" s="43"/>
      <c r="M15" s="43"/>
      <c r="N15" s="43"/>
      <c r="O15" s="43"/>
      <c r="P15" s="43"/>
      <c r="Q15" s="43"/>
      <c r="R15" s="43"/>
      <c r="S15" s="43"/>
      <c r="T15" s="43"/>
      <c r="U15" s="43"/>
      <c r="V15" s="43"/>
      <c r="Y15" s="6"/>
      <c r="Z15" s="6"/>
      <c r="AA15" s="6"/>
      <c r="AB15" s="6"/>
      <c r="AC15" s="6"/>
      <c r="AD15" s="6"/>
      <c r="AE15" s="6"/>
      <c r="AF15" s="6"/>
      <c r="AG15" s="6"/>
      <c r="AH15" s="6"/>
      <c r="AI15" s="6"/>
      <c r="AJ15" s="6"/>
      <c r="AK15" s="6"/>
      <c r="AL15" s="6"/>
      <c r="AM15" s="6"/>
      <c r="AN15" s="6"/>
      <c r="AO15" s="6"/>
      <c r="AP15" s="6"/>
      <c r="AQ15" s="6"/>
      <c r="AR15" s="6"/>
      <c r="AS15" s="6"/>
      <c r="AT15" s="6"/>
    </row>
    <row r="16" spans="2:46" x14ac:dyDescent="0.35">
      <c r="B16" s="43"/>
      <c r="C16" s="43"/>
      <c r="D16" s="43"/>
      <c r="E16" s="43"/>
      <c r="F16" s="43"/>
      <c r="G16" s="43"/>
      <c r="H16" s="43"/>
      <c r="I16" s="43"/>
      <c r="J16" s="43"/>
      <c r="K16" s="43"/>
      <c r="L16" s="43"/>
      <c r="M16" s="43"/>
      <c r="N16" s="43"/>
      <c r="O16" s="43"/>
      <c r="P16" s="43"/>
      <c r="Q16" s="43"/>
      <c r="R16" s="43"/>
      <c r="S16" s="43"/>
      <c r="T16" s="43"/>
      <c r="U16" s="43"/>
      <c r="V16" s="43"/>
      <c r="Y16" s="6"/>
      <c r="Z16" s="6"/>
      <c r="AA16" s="6"/>
      <c r="AB16" s="6"/>
      <c r="AC16" s="6"/>
      <c r="AD16" s="6"/>
      <c r="AE16" s="6"/>
      <c r="AF16" s="6"/>
      <c r="AG16" s="6"/>
      <c r="AH16" s="6"/>
      <c r="AI16" s="6"/>
      <c r="AJ16" s="6"/>
      <c r="AK16" s="6"/>
      <c r="AL16" s="6"/>
      <c r="AM16" s="6"/>
      <c r="AN16" s="6"/>
      <c r="AO16" s="6"/>
      <c r="AP16" s="6"/>
      <c r="AQ16" s="6"/>
      <c r="AR16" s="6"/>
      <c r="AS16" s="6"/>
      <c r="AT16" s="6"/>
    </row>
    <row r="17" spans="2:46" ht="15" thickBot="1" x14ac:dyDescent="0.4">
      <c r="Y17" s="6"/>
      <c r="Z17" s="6"/>
      <c r="AA17" s="6"/>
      <c r="AB17" s="6"/>
      <c r="AC17" s="6"/>
      <c r="AD17" s="6"/>
      <c r="AE17" s="6"/>
      <c r="AF17" s="6"/>
      <c r="AG17" s="6"/>
      <c r="AH17" s="6"/>
      <c r="AI17" s="6"/>
      <c r="AJ17" s="6"/>
      <c r="AK17" s="6"/>
      <c r="AL17" s="6"/>
      <c r="AM17" s="6"/>
      <c r="AN17" s="6"/>
      <c r="AO17" s="6"/>
      <c r="AP17" s="6"/>
      <c r="AQ17" s="6"/>
      <c r="AR17" s="6"/>
      <c r="AS17" s="6"/>
      <c r="AT17" s="6"/>
    </row>
    <row r="18" spans="2:46" x14ac:dyDescent="0.35">
      <c r="C18" s="31" t="s">
        <v>34</v>
      </c>
      <c r="D18" s="31"/>
      <c r="E18" s="31"/>
      <c r="F18" s="31"/>
      <c r="G18" s="31"/>
      <c r="H18" s="31"/>
      <c r="I18" s="31"/>
      <c r="J18" s="8">
        <v>10</v>
      </c>
      <c r="K18" s="32" t="s">
        <v>15</v>
      </c>
      <c r="L18" s="32"/>
      <c r="M18" s="32"/>
      <c r="N18" s="32"/>
      <c r="P18" s="34" t="s">
        <v>33</v>
      </c>
      <c r="Q18" s="35"/>
      <c r="R18" s="35"/>
      <c r="S18" s="35"/>
      <c r="T18" s="35"/>
      <c r="U18" s="36"/>
      <c r="Y18" s="6"/>
      <c r="Z18" s="6"/>
      <c r="AA18" s="6"/>
      <c r="AB18" s="6"/>
      <c r="AC18" s="6"/>
      <c r="AD18" s="6"/>
      <c r="AE18" s="6"/>
      <c r="AF18" s="6"/>
      <c r="AG18" s="6"/>
      <c r="AH18" s="6"/>
      <c r="AI18" s="6"/>
      <c r="AJ18" s="6"/>
      <c r="AK18" s="6"/>
      <c r="AL18" s="6"/>
      <c r="AM18" s="6"/>
      <c r="AN18" s="6"/>
      <c r="AO18" s="6"/>
      <c r="AP18" s="6"/>
      <c r="AQ18" s="6"/>
      <c r="AR18" s="6"/>
      <c r="AS18" s="6"/>
      <c r="AT18" s="6"/>
    </row>
    <row r="19" spans="2:46" ht="14.5" customHeight="1" x14ac:dyDescent="0.35">
      <c r="C19" s="32" t="s">
        <v>35</v>
      </c>
      <c r="D19" s="32"/>
      <c r="E19" s="32"/>
      <c r="F19" s="32"/>
      <c r="G19" s="32"/>
      <c r="H19" s="32"/>
      <c r="I19" s="32"/>
      <c r="J19" s="9">
        <v>1.43</v>
      </c>
      <c r="K19" s="33" t="s">
        <v>36</v>
      </c>
      <c r="L19" s="33"/>
      <c r="M19" s="33"/>
      <c r="N19" s="33"/>
      <c r="P19" s="37"/>
      <c r="Q19" s="21"/>
      <c r="R19" s="21"/>
      <c r="S19" s="21"/>
      <c r="T19" s="21"/>
      <c r="U19" s="38"/>
      <c r="W19" s="4"/>
      <c r="X19" s="4"/>
      <c r="Y19" s="6"/>
      <c r="Z19" s="6"/>
      <c r="AA19" s="6"/>
      <c r="AB19" s="6"/>
      <c r="AC19" s="6"/>
      <c r="AD19" s="6"/>
      <c r="AE19" s="6"/>
      <c r="AF19" s="6"/>
      <c r="AG19" s="6"/>
      <c r="AH19" s="6"/>
      <c r="AI19" s="6"/>
      <c r="AJ19" s="6"/>
      <c r="AK19" s="6"/>
      <c r="AL19" s="6"/>
      <c r="AM19" s="6"/>
      <c r="AN19" s="6"/>
      <c r="AO19" s="6"/>
      <c r="AP19" s="6"/>
      <c r="AQ19" s="6"/>
      <c r="AR19" s="6"/>
      <c r="AS19" s="6"/>
      <c r="AT19" s="6"/>
    </row>
    <row r="20" spans="2:46" ht="14.5" customHeight="1" x14ac:dyDescent="0.35">
      <c r="C20" s="32" t="s">
        <v>37</v>
      </c>
      <c r="D20" s="32"/>
      <c r="E20" s="32"/>
      <c r="F20" s="32"/>
      <c r="G20" s="32"/>
      <c r="H20" s="32"/>
      <c r="I20" s="32"/>
      <c r="J20" s="9">
        <v>0.25</v>
      </c>
      <c r="K20" s="33" t="s">
        <v>36</v>
      </c>
      <c r="L20" s="33"/>
      <c r="M20" s="33"/>
      <c r="N20" s="33"/>
      <c r="P20" s="37"/>
      <c r="Q20" s="21"/>
      <c r="R20" s="21"/>
      <c r="S20" s="21"/>
      <c r="T20" s="21"/>
      <c r="U20" s="38"/>
      <c r="W20" s="5"/>
      <c r="X20" s="5"/>
      <c r="Y20" s="6"/>
      <c r="Z20" s="6"/>
      <c r="AA20" s="6"/>
      <c r="AB20" s="6"/>
      <c r="AC20" s="6"/>
      <c r="AD20" s="6"/>
      <c r="AE20" s="6"/>
      <c r="AF20" s="6"/>
      <c r="AG20" s="6"/>
      <c r="AH20" s="6"/>
      <c r="AI20" s="6"/>
      <c r="AJ20" s="6"/>
      <c r="AK20" s="6"/>
      <c r="AL20" s="6"/>
      <c r="AM20" s="6"/>
      <c r="AN20" s="6"/>
      <c r="AO20" s="6"/>
      <c r="AP20" s="6"/>
      <c r="AQ20" s="6"/>
      <c r="AR20" s="6"/>
      <c r="AS20" s="6"/>
      <c r="AT20" s="6"/>
    </row>
    <row r="21" spans="2:46" ht="14.5" customHeight="1" thickBot="1" x14ac:dyDescent="0.4">
      <c r="C21" s="32" t="s">
        <v>30</v>
      </c>
      <c r="D21" s="32"/>
      <c r="E21" s="32"/>
      <c r="F21" s="32"/>
      <c r="G21" s="32"/>
      <c r="H21" s="32"/>
      <c r="I21" s="32"/>
      <c r="J21" s="9">
        <v>0.28299999999999997</v>
      </c>
      <c r="K21" s="33" t="s">
        <v>36</v>
      </c>
      <c r="L21" s="33"/>
      <c r="M21" s="33"/>
      <c r="N21" s="33"/>
      <c r="P21" s="39"/>
      <c r="Q21" s="40"/>
      <c r="R21" s="40"/>
      <c r="S21" s="40"/>
      <c r="T21" s="40"/>
      <c r="U21" s="41"/>
      <c r="W21" s="5"/>
      <c r="X21" s="5"/>
      <c r="Y21" s="6"/>
      <c r="Z21" s="6"/>
      <c r="AA21" s="6"/>
      <c r="AB21" s="6"/>
      <c r="AC21" s="6"/>
      <c r="AD21" s="6"/>
      <c r="AE21" s="6"/>
      <c r="AF21" s="6"/>
      <c r="AG21" s="6"/>
      <c r="AH21" s="6"/>
      <c r="AI21" s="6"/>
      <c r="AJ21" s="6"/>
      <c r="AK21" s="6"/>
      <c r="AL21" s="6"/>
      <c r="AM21" s="6"/>
      <c r="AN21" s="6"/>
      <c r="AO21" s="6"/>
      <c r="AP21" s="6"/>
      <c r="AQ21" s="6"/>
      <c r="AR21" s="6"/>
      <c r="AS21" s="6"/>
      <c r="AT21" s="6"/>
    </row>
    <row r="22" spans="2:46" ht="14.5" customHeight="1" x14ac:dyDescent="0.35">
      <c r="C22" s="32" t="s">
        <v>31</v>
      </c>
      <c r="D22" s="32"/>
      <c r="E22" s="32"/>
      <c r="F22" s="32"/>
      <c r="G22" s="32"/>
      <c r="H22" s="32"/>
      <c r="I22" s="32"/>
      <c r="J22" s="9">
        <v>0.22</v>
      </c>
      <c r="K22" s="33" t="s">
        <v>36</v>
      </c>
      <c r="L22" s="33"/>
      <c r="M22" s="33"/>
      <c r="N22" s="33"/>
      <c r="W22" s="5"/>
      <c r="X22" s="5"/>
      <c r="Y22" s="6"/>
      <c r="Z22" s="6"/>
      <c r="AA22" s="6"/>
      <c r="AB22" s="6"/>
      <c r="AC22" s="6"/>
      <c r="AD22" s="6"/>
      <c r="AE22" s="6"/>
      <c r="AF22" s="6"/>
      <c r="AG22" s="6"/>
      <c r="AH22" s="6"/>
      <c r="AI22" s="6"/>
      <c r="AJ22" s="6"/>
      <c r="AK22" s="6"/>
      <c r="AL22" s="6"/>
      <c r="AM22" s="6"/>
      <c r="AN22" s="6"/>
      <c r="AO22" s="6"/>
      <c r="AP22" s="6"/>
      <c r="AQ22" s="6"/>
      <c r="AR22" s="6"/>
      <c r="AS22" s="6"/>
      <c r="AT22" s="6"/>
    </row>
    <row r="23" spans="2:46" ht="14.5" customHeight="1" x14ac:dyDescent="0.35">
      <c r="C23" s="32" t="s">
        <v>38</v>
      </c>
      <c r="D23" s="32"/>
      <c r="E23" s="32"/>
      <c r="F23" s="32"/>
      <c r="G23" s="32"/>
      <c r="H23" s="32"/>
      <c r="I23" s="32"/>
      <c r="J23" s="9">
        <v>0.17</v>
      </c>
      <c r="K23" s="33" t="s">
        <v>36</v>
      </c>
      <c r="L23" s="33"/>
      <c r="M23" s="33"/>
      <c r="N23" s="33"/>
      <c r="W23" s="5"/>
      <c r="X23" s="5"/>
      <c r="Y23" s="6"/>
      <c r="Z23" s="6"/>
      <c r="AA23" s="6"/>
      <c r="AB23" s="6"/>
      <c r="AC23" s="6"/>
      <c r="AD23" s="6"/>
      <c r="AE23" s="6"/>
      <c r="AF23" s="6"/>
      <c r="AG23" s="6"/>
      <c r="AH23" s="6"/>
      <c r="AI23" s="6"/>
      <c r="AJ23" s="6"/>
      <c r="AK23" s="6"/>
      <c r="AL23" s="6"/>
      <c r="AM23" s="6"/>
      <c r="AN23" s="6"/>
      <c r="AO23" s="6"/>
      <c r="AP23" s="6"/>
      <c r="AQ23" s="6"/>
      <c r="AR23" s="6"/>
      <c r="AS23" s="6"/>
      <c r="AT23" s="6"/>
    </row>
    <row r="24" spans="2:46" x14ac:dyDescent="0.35">
      <c r="Y24" s="6"/>
      <c r="Z24" s="6"/>
      <c r="AA24" s="6"/>
      <c r="AB24" s="6"/>
      <c r="AC24" s="6"/>
      <c r="AD24" s="6"/>
      <c r="AE24" s="6"/>
      <c r="AF24" s="6"/>
      <c r="AG24" s="6"/>
      <c r="AH24" s="6"/>
      <c r="AI24" s="6"/>
      <c r="AJ24" s="6"/>
      <c r="AK24" s="6"/>
      <c r="AL24" s="6"/>
      <c r="AM24" s="6"/>
      <c r="AN24" s="6"/>
      <c r="AO24" s="6"/>
      <c r="AP24" s="6"/>
      <c r="AQ24" s="6"/>
      <c r="AR24" s="6"/>
      <c r="AS24" s="6"/>
      <c r="AT24" s="6"/>
    </row>
    <row r="25" spans="2:46" ht="14.5" customHeight="1" x14ac:dyDescent="0.35">
      <c r="B25" s="25" t="s">
        <v>39</v>
      </c>
      <c r="C25" s="25" t="s">
        <v>42</v>
      </c>
      <c r="D25" s="46" t="s">
        <v>0</v>
      </c>
      <c r="E25" s="54"/>
      <c r="F25" s="54"/>
      <c r="G25" s="54"/>
      <c r="H25" s="47"/>
      <c r="I25" s="28" t="s">
        <v>1</v>
      </c>
      <c r="J25" s="28"/>
      <c r="K25" s="28"/>
      <c r="L25" s="28"/>
      <c r="M25" s="28" t="s">
        <v>2</v>
      </c>
      <c r="N25" s="28"/>
      <c r="O25" s="28"/>
      <c r="P25" s="28"/>
      <c r="Q25" s="28" t="s">
        <v>40</v>
      </c>
      <c r="R25" s="28"/>
      <c r="S25" s="46" t="s">
        <v>19</v>
      </c>
      <c r="T25" s="47"/>
      <c r="U25" s="46" t="s">
        <v>41</v>
      </c>
      <c r="V25" s="47"/>
      <c r="Y25" s="6"/>
      <c r="Z25" s="6"/>
      <c r="AA25" s="6"/>
      <c r="AB25" s="6"/>
      <c r="AC25" s="6"/>
      <c r="AD25" s="6"/>
      <c r="AE25" s="6"/>
      <c r="AF25" s="6"/>
      <c r="AG25" s="6"/>
      <c r="AH25" s="6"/>
      <c r="AI25" s="6"/>
      <c r="AJ25" s="6"/>
      <c r="AK25" s="6"/>
      <c r="AL25" s="6"/>
      <c r="AM25" s="6"/>
      <c r="AN25" s="6"/>
      <c r="AO25" s="6"/>
      <c r="AP25" s="6"/>
      <c r="AQ25" s="6"/>
      <c r="AR25" s="6"/>
      <c r="AS25" s="6"/>
      <c r="AT25" s="6"/>
    </row>
    <row r="26" spans="2:46" x14ac:dyDescent="0.35">
      <c r="B26" s="25"/>
      <c r="C26" s="25"/>
      <c r="D26" s="48"/>
      <c r="E26" s="55"/>
      <c r="F26" s="55"/>
      <c r="G26" s="55"/>
      <c r="H26" s="49"/>
      <c r="I26" s="28"/>
      <c r="J26" s="28"/>
      <c r="K26" s="28"/>
      <c r="L26" s="28"/>
      <c r="M26" s="28"/>
      <c r="N26" s="28"/>
      <c r="O26" s="28"/>
      <c r="P26" s="28"/>
      <c r="Q26" s="28"/>
      <c r="R26" s="28"/>
      <c r="S26" s="48"/>
      <c r="T26" s="49"/>
      <c r="U26" s="48"/>
      <c r="V26" s="49"/>
      <c r="Y26" s="6"/>
      <c r="Z26" s="6"/>
      <c r="AA26" s="6"/>
      <c r="AB26" s="6"/>
      <c r="AC26" s="6"/>
      <c r="AD26" s="6"/>
      <c r="AE26" s="6"/>
      <c r="AF26" s="6"/>
      <c r="AG26" s="6"/>
      <c r="AH26" s="6"/>
      <c r="AI26" s="6"/>
      <c r="AJ26" s="6"/>
      <c r="AK26" s="6"/>
      <c r="AL26" s="6"/>
      <c r="AM26" s="6"/>
      <c r="AN26" s="6"/>
      <c r="AO26" s="6"/>
      <c r="AP26" s="6"/>
      <c r="AQ26" s="6"/>
      <c r="AR26" s="6"/>
      <c r="AS26" s="6"/>
      <c r="AT26" s="6"/>
    </row>
    <row r="27" spans="2:46" x14ac:dyDescent="0.35">
      <c r="B27" s="25"/>
      <c r="C27" s="25"/>
      <c r="D27" s="50"/>
      <c r="E27" s="56"/>
      <c r="F27" s="56"/>
      <c r="G27" s="56"/>
      <c r="H27" s="51"/>
      <c r="I27" s="28"/>
      <c r="J27" s="28"/>
      <c r="K27" s="28"/>
      <c r="L27" s="28"/>
      <c r="M27" s="28"/>
      <c r="N27" s="28"/>
      <c r="O27" s="28"/>
      <c r="P27" s="28"/>
      <c r="Q27" s="28"/>
      <c r="R27" s="28"/>
      <c r="S27" s="50"/>
      <c r="T27" s="51"/>
      <c r="U27" s="50"/>
      <c r="V27" s="51"/>
      <c r="Y27" s="6"/>
      <c r="Z27" s="6"/>
      <c r="AA27" s="6"/>
      <c r="AB27" s="6"/>
      <c r="AC27" s="6"/>
      <c r="AD27" s="6"/>
      <c r="AE27" s="6"/>
      <c r="AF27" s="6"/>
      <c r="AG27" s="6"/>
      <c r="AH27" s="6"/>
      <c r="AI27" s="6"/>
      <c r="AJ27" s="6"/>
      <c r="AK27" s="6"/>
      <c r="AL27" s="6"/>
      <c r="AM27" s="6"/>
      <c r="AN27" s="6"/>
      <c r="AO27" s="6"/>
      <c r="AP27" s="6"/>
      <c r="AQ27" s="6"/>
      <c r="AR27" s="6"/>
      <c r="AS27" s="6"/>
      <c r="AT27" s="6"/>
    </row>
    <row r="28" spans="2:46" ht="14.5" customHeight="1" x14ac:dyDescent="0.35">
      <c r="B28" s="25"/>
      <c r="C28" s="25"/>
      <c r="D28" s="45" t="s">
        <v>43</v>
      </c>
      <c r="E28" s="45" t="s">
        <v>44</v>
      </c>
      <c r="F28" s="45" t="s">
        <v>45</v>
      </c>
      <c r="G28" s="44" t="s">
        <v>5</v>
      </c>
      <c r="H28" s="44" t="s">
        <v>3</v>
      </c>
      <c r="I28" s="44" t="s">
        <v>46</v>
      </c>
      <c r="J28" s="45" t="s">
        <v>47</v>
      </c>
      <c r="K28" s="44" t="s">
        <v>5</v>
      </c>
      <c r="L28" s="44" t="s">
        <v>3</v>
      </c>
      <c r="M28" s="44" t="s">
        <v>48</v>
      </c>
      <c r="N28" s="45" t="s">
        <v>47</v>
      </c>
      <c r="O28" s="44" t="s">
        <v>5</v>
      </c>
      <c r="P28" s="44" t="s">
        <v>3</v>
      </c>
      <c r="Q28" s="44" t="s">
        <v>17</v>
      </c>
      <c r="R28" s="44" t="s">
        <v>3</v>
      </c>
      <c r="S28" s="44" t="s">
        <v>17</v>
      </c>
      <c r="T28" s="44" t="s">
        <v>3</v>
      </c>
      <c r="U28" s="44" t="s">
        <v>18</v>
      </c>
      <c r="V28" s="44" t="s">
        <v>49</v>
      </c>
      <c r="Y28" s="6"/>
      <c r="Z28" s="6"/>
      <c r="AA28" s="6"/>
      <c r="AB28" s="6"/>
      <c r="AC28" s="6"/>
      <c r="AD28" s="6"/>
      <c r="AE28" s="6"/>
      <c r="AF28" s="6"/>
      <c r="AG28" s="6"/>
      <c r="AH28" s="6"/>
      <c r="AI28" s="6"/>
      <c r="AJ28" s="6"/>
      <c r="AK28" s="6"/>
      <c r="AL28" s="6"/>
      <c r="AM28" s="6"/>
      <c r="AN28" s="6"/>
      <c r="AO28" s="6"/>
      <c r="AP28" s="6"/>
      <c r="AQ28" s="6"/>
      <c r="AR28" s="6"/>
      <c r="AS28" s="6"/>
      <c r="AT28" s="6"/>
    </row>
    <row r="29" spans="2:46" x14ac:dyDescent="0.35">
      <c r="B29" s="25"/>
      <c r="C29" s="25"/>
      <c r="D29" s="45"/>
      <c r="E29" s="45"/>
      <c r="F29" s="45"/>
      <c r="G29" s="44"/>
      <c r="H29" s="44"/>
      <c r="I29" s="44"/>
      <c r="J29" s="45"/>
      <c r="K29" s="44"/>
      <c r="L29" s="44"/>
      <c r="M29" s="44"/>
      <c r="N29" s="45"/>
      <c r="O29" s="44"/>
      <c r="P29" s="44"/>
      <c r="Q29" s="44"/>
      <c r="R29" s="44"/>
      <c r="S29" s="44"/>
      <c r="T29" s="44"/>
      <c r="U29" s="44"/>
      <c r="V29" s="44"/>
    </row>
    <row r="30" spans="2:46" ht="27.5" customHeight="1" x14ac:dyDescent="0.35">
      <c r="B30" s="25"/>
      <c r="C30" s="25"/>
      <c r="D30" s="45"/>
      <c r="E30" s="45" t="s">
        <v>3</v>
      </c>
      <c r="F30" s="45" t="s">
        <v>4</v>
      </c>
      <c r="G30" s="44"/>
      <c r="H30" s="44"/>
      <c r="I30" s="44"/>
      <c r="J30" s="45" t="s">
        <v>3</v>
      </c>
      <c r="K30" s="44"/>
      <c r="L30" s="44"/>
      <c r="M30" s="44"/>
      <c r="N30" s="45" t="s">
        <v>3</v>
      </c>
      <c r="O30" s="44"/>
      <c r="P30" s="44"/>
      <c r="Q30" s="44"/>
      <c r="R30" s="44"/>
      <c r="S30" s="44"/>
      <c r="T30" s="44"/>
      <c r="U30" s="44"/>
      <c r="V30" s="44"/>
    </row>
    <row r="31" spans="2:46" ht="130.5" x14ac:dyDescent="0.35">
      <c r="B31" s="27" t="s">
        <v>8</v>
      </c>
      <c r="C31" s="2" t="s">
        <v>16</v>
      </c>
      <c r="D31" s="7">
        <v>2</v>
      </c>
      <c r="E31" s="7">
        <v>1</v>
      </c>
      <c r="F31" s="7">
        <v>2</v>
      </c>
      <c r="G31" s="2" t="s">
        <v>9</v>
      </c>
      <c r="H31" s="3">
        <f xml:space="preserve"> SUM(E31,  F31) * D31</f>
        <v>6</v>
      </c>
      <c r="I31" s="7">
        <v>1</v>
      </c>
      <c r="J31" s="7">
        <v>3</v>
      </c>
      <c r="K31" s="2" t="s">
        <v>10</v>
      </c>
      <c r="L31" s="3">
        <f xml:space="preserve"> J31 * I31</f>
        <v>3</v>
      </c>
      <c r="M31" s="7">
        <v>1</v>
      </c>
      <c r="N31" s="7">
        <v>2</v>
      </c>
      <c r="O31" s="2" t="s">
        <v>11</v>
      </c>
      <c r="P31" s="3">
        <f>N31*M31</f>
        <v>2</v>
      </c>
      <c r="Q31" s="3">
        <f>SUM(D31,I31,M31)</f>
        <v>4</v>
      </c>
      <c r="R31" s="3">
        <f xml:space="preserve"> SUM(H31,L31,P31)</f>
        <v>11</v>
      </c>
      <c r="S31" s="22">
        <f>SUM(Q31:Q33)</f>
        <v>10</v>
      </c>
      <c r="T31" s="53">
        <f xml:space="preserve"> SUM(R31:R33)</f>
        <v>32</v>
      </c>
      <c r="U31" s="52">
        <f>($J$18*1000000*S31)/1024/1024</f>
        <v>95.367431640625</v>
      </c>
      <c r="V31" s="53">
        <f xml:space="preserve"> $J$18*T31</f>
        <v>320</v>
      </c>
    </row>
    <row r="32" spans="2:46" ht="72.5" x14ac:dyDescent="0.35">
      <c r="B32" s="27"/>
      <c r="C32" s="2" t="s">
        <v>6</v>
      </c>
      <c r="D32" s="7">
        <v>4</v>
      </c>
      <c r="E32" s="7">
        <v>1</v>
      </c>
      <c r="F32" s="7">
        <v>2</v>
      </c>
      <c r="G32" s="2" t="s">
        <v>32</v>
      </c>
      <c r="H32" s="3">
        <f xml:space="preserve"> SUM(E32,  F32) * D32</f>
        <v>12</v>
      </c>
      <c r="I32" s="7">
        <v>0</v>
      </c>
      <c r="J32" s="7">
        <v>0</v>
      </c>
      <c r="K32" s="2" t="s">
        <v>12</v>
      </c>
      <c r="L32" s="3">
        <f t="shared" ref="L32:L33" si="0" xml:space="preserve"> J32 * I32</f>
        <v>0</v>
      </c>
      <c r="M32" s="7">
        <v>0</v>
      </c>
      <c r="N32" s="7">
        <v>0</v>
      </c>
      <c r="O32" s="2" t="s">
        <v>12</v>
      </c>
      <c r="P32" s="3">
        <f t="shared" ref="P32:P33" si="1">N32*M32</f>
        <v>0</v>
      </c>
      <c r="Q32" s="3">
        <f>SUM(D32,I32,M32)</f>
        <v>4</v>
      </c>
      <c r="R32" s="3">
        <f xml:space="preserve"> SUM(H32,L32,P32)</f>
        <v>12</v>
      </c>
      <c r="S32" s="23"/>
      <c r="T32" s="53"/>
      <c r="U32" s="52"/>
      <c r="V32" s="53"/>
    </row>
    <row r="33" spans="2:22" ht="87" x14ac:dyDescent="0.35">
      <c r="B33" s="27"/>
      <c r="C33" s="2" t="s">
        <v>7</v>
      </c>
      <c r="D33" s="7">
        <v>1</v>
      </c>
      <c r="E33" s="7">
        <v>1</v>
      </c>
      <c r="F33" s="7">
        <v>4</v>
      </c>
      <c r="G33" s="2" t="s">
        <v>13</v>
      </c>
      <c r="H33" s="3">
        <f xml:space="preserve"> SUM(E33,  F33) * D33</f>
        <v>5</v>
      </c>
      <c r="I33" s="7">
        <v>1</v>
      </c>
      <c r="J33" s="7">
        <v>4</v>
      </c>
      <c r="K33" s="2" t="s">
        <v>14</v>
      </c>
      <c r="L33" s="3">
        <f t="shared" si="0"/>
        <v>4</v>
      </c>
      <c r="M33" s="7">
        <v>0</v>
      </c>
      <c r="N33" s="7">
        <v>0</v>
      </c>
      <c r="O33" s="2" t="s">
        <v>12</v>
      </c>
      <c r="P33" s="3">
        <f t="shared" si="1"/>
        <v>0</v>
      </c>
      <c r="Q33" s="3">
        <f>SUM(D33,I33,M33)</f>
        <v>2</v>
      </c>
      <c r="R33" s="3">
        <f xml:space="preserve"> SUM(H33,L33,P33)</f>
        <v>9</v>
      </c>
      <c r="S33" s="24"/>
      <c r="T33" s="53"/>
      <c r="U33" s="52"/>
      <c r="V33" s="53"/>
    </row>
    <row r="37" spans="2:22" x14ac:dyDescent="0.35">
      <c r="B37" s="17" t="s">
        <v>50</v>
      </c>
      <c r="C37" s="18"/>
      <c r="D37" s="18"/>
      <c r="E37" s="18"/>
      <c r="F37" s="18"/>
      <c r="G37" s="18"/>
      <c r="H37" s="18"/>
      <c r="I37" s="18"/>
      <c r="J37" s="18"/>
      <c r="K37" s="18"/>
      <c r="L37" s="18"/>
      <c r="M37" s="18"/>
      <c r="N37" s="18"/>
      <c r="O37" s="18"/>
      <c r="P37" s="18"/>
      <c r="Q37" s="18"/>
      <c r="R37" s="18"/>
      <c r="S37" s="18"/>
      <c r="T37" s="18"/>
      <c r="U37" s="18"/>
      <c r="V37" s="19"/>
    </row>
    <row r="38" spans="2:22" x14ac:dyDescent="0.35">
      <c r="B38" t="s">
        <v>62</v>
      </c>
    </row>
    <row r="39" spans="2:22" x14ac:dyDescent="0.35">
      <c r="C39" s="29" t="s">
        <v>20</v>
      </c>
      <c r="D39" s="29"/>
      <c r="E39" s="29"/>
      <c r="F39" s="29"/>
      <c r="G39" s="6">
        <f>V31</f>
        <v>320</v>
      </c>
      <c r="H39" s="6"/>
      <c r="I39" s="6"/>
      <c r="J39" s="6"/>
      <c r="K39" s="6"/>
      <c r="L39" s="6"/>
      <c r="M39" s="6"/>
      <c r="N39" s="6"/>
    </row>
    <row r="40" spans="2:22" x14ac:dyDescent="0.35">
      <c r="C40" s="29" t="s">
        <v>21</v>
      </c>
      <c r="D40" s="29"/>
      <c r="E40" s="29"/>
      <c r="F40" s="29"/>
      <c r="G40" s="10">
        <f>G39*J19</f>
        <v>457.59999999999997</v>
      </c>
      <c r="H40" s="6"/>
      <c r="I40" s="6"/>
      <c r="J40" s="6"/>
      <c r="K40" s="6"/>
      <c r="L40" s="6"/>
      <c r="M40" s="6"/>
      <c r="N40" s="6"/>
    </row>
    <row r="42" spans="2:22" x14ac:dyDescent="0.35">
      <c r="B42" s="17" t="s">
        <v>51</v>
      </c>
      <c r="C42" s="18"/>
      <c r="D42" s="18"/>
      <c r="E42" s="18"/>
      <c r="F42" s="18"/>
      <c r="G42" s="18"/>
      <c r="H42" s="18"/>
      <c r="I42" s="18"/>
      <c r="J42" s="18"/>
      <c r="K42" s="18"/>
      <c r="L42" s="18"/>
      <c r="M42" s="18"/>
      <c r="N42" s="18"/>
      <c r="O42" s="18"/>
      <c r="P42" s="18"/>
      <c r="Q42" s="18"/>
      <c r="R42" s="18"/>
      <c r="S42" s="18"/>
      <c r="T42" s="18"/>
      <c r="U42" s="18"/>
      <c r="V42" s="19"/>
    </row>
    <row r="43" spans="2:22" x14ac:dyDescent="0.35">
      <c r="B43" s="20" t="s">
        <v>63</v>
      </c>
      <c r="C43" s="20"/>
      <c r="D43" s="20"/>
      <c r="E43" s="20"/>
      <c r="F43" s="20"/>
      <c r="G43" s="20"/>
      <c r="H43" s="20"/>
      <c r="I43" s="20"/>
      <c r="J43" s="20"/>
      <c r="K43" s="20"/>
      <c r="L43" s="20"/>
      <c r="M43" s="20"/>
      <c r="N43" s="20"/>
      <c r="O43" s="20"/>
      <c r="P43" s="20"/>
      <c r="Q43" s="20"/>
      <c r="R43" s="20"/>
      <c r="S43" s="20"/>
      <c r="T43" s="20"/>
      <c r="U43" s="20"/>
      <c r="V43" s="20"/>
    </row>
    <row r="44" spans="2:22" x14ac:dyDescent="0.35">
      <c r="B44" s="21"/>
      <c r="C44" s="21"/>
      <c r="D44" s="21"/>
      <c r="E44" s="21"/>
      <c r="F44" s="21"/>
      <c r="G44" s="21"/>
      <c r="H44" s="21"/>
      <c r="I44" s="21"/>
      <c r="J44" s="21"/>
      <c r="K44" s="21"/>
      <c r="L44" s="21"/>
      <c r="M44" s="21"/>
      <c r="N44" s="21"/>
      <c r="O44" s="21"/>
      <c r="P44" s="21"/>
      <c r="Q44" s="21"/>
      <c r="R44" s="21"/>
      <c r="S44" s="21"/>
      <c r="T44" s="21"/>
      <c r="U44" s="21"/>
      <c r="V44" s="21"/>
    </row>
    <row r="46" spans="2:22" ht="38" customHeight="1" x14ac:dyDescent="0.35">
      <c r="B46" s="25" t="s">
        <v>39</v>
      </c>
      <c r="C46" s="25" t="s">
        <v>42</v>
      </c>
      <c r="D46" s="28" t="s">
        <v>22</v>
      </c>
      <c r="E46" s="28"/>
      <c r="F46" s="28"/>
      <c r="G46" s="28" t="s">
        <v>25</v>
      </c>
      <c r="H46" s="28"/>
      <c r="I46" s="28"/>
      <c r="J46" s="28" t="s">
        <v>23</v>
      </c>
      <c r="K46" s="28"/>
      <c r="L46" s="28"/>
      <c r="M46" s="28" t="s">
        <v>24</v>
      </c>
      <c r="N46" s="28"/>
      <c r="O46" s="28"/>
      <c r="P46" s="25" t="s">
        <v>55</v>
      </c>
      <c r="Q46" s="25" t="s">
        <v>26</v>
      </c>
      <c r="R46" s="25" t="s">
        <v>52</v>
      </c>
    </row>
    <row r="47" spans="2:22" x14ac:dyDescent="0.35">
      <c r="B47" s="25"/>
      <c r="C47" s="25"/>
      <c r="D47" s="28"/>
      <c r="E47" s="28"/>
      <c r="F47" s="28"/>
      <c r="G47" s="28"/>
      <c r="H47" s="28"/>
      <c r="I47" s="28"/>
      <c r="J47" s="28"/>
      <c r="K47" s="28"/>
      <c r="L47" s="28"/>
      <c r="M47" s="28"/>
      <c r="N47" s="28"/>
      <c r="O47" s="28"/>
      <c r="P47" s="25"/>
      <c r="Q47" s="25"/>
      <c r="R47" s="25"/>
    </row>
    <row r="48" spans="2:22" ht="41.5" customHeight="1" x14ac:dyDescent="0.35">
      <c r="B48" s="25"/>
      <c r="C48" s="25"/>
      <c r="D48" s="1" t="s">
        <v>0</v>
      </c>
      <c r="E48" s="1" t="s">
        <v>1</v>
      </c>
      <c r="F48" s="1" t="s">
        <v>2</v>
      </c>
      <c r="G48" s="1" t="s">
        <v>0</v>
      </c>
      <c r="H48" s="1" t="s">
        <v>1</v>
      </c>
      <c r="I48" s="1" t="s">
        <v>2</v>
      </c>
      <c r="J48" s="1" t="s">
        <v>0</v>
      </c>
      <c r="K48" s="1" t="s">
        <v>1</v>
      </c>
      <c r="L48" s="1" t="s">
        <v>2</v>
      </c>
      <c r="M48" s="1" t="s">
        <v>0</v>
      </c>
      <c r="N48" s="1" t="s">
        <v>1</v>
      </c>
      <c r="O48" s="1" t="s">
        <v>2</v>
      </c>
      <c r="P48" s="25"/>
      <c r="Q48" s="25"/>
      <c r="R48" s="25"/>
    </row>
    <row r="49" spans="2:18" x14ac:dyDescent="0.35">
      <c r="B49" s="27" t="s">
        <v>8</v>
      </c>
      <c r="C49" s="2" t="s">
        <v>16</v>
      </c>
      <c r="D49" s="2">
        <f>D31</f>
        <v>2</v>
      </c>
      <c r="E49" s="2">
        <f>I31</f>
        <v>1</v>
      </c>
      <c r="F49" s="2">
        <f>M31</f>
        <v>1</v>
      </c>
      <c r="G49" s="2">
        <f>_xlfn.CEILING.MATH(D49/8, 0.5)</f>
        <v>0.5</v>
      </c>
      <c r="H49" s="2">
        <f t="shared" ref="H49:I51" si="2">_xlfn.CEILING.MATH(E49/8, 0.5)</f>
        <v>0.5</v>
      </c>
      <c r="I49" s="2">
        <f t="shared" si="2"/>
        <v>0.5</v>
      </c>
      <c r="J49" s="11">
        <v>10</v>
      </c>
      <c r="K49" s="11">
        <v>10</v>
      </c>
      <c r="L49" s="11">
        <v>10</v>
      </c>
      <c r="M49" s="2">
        <f>G49*J49</f>
        <v>5</v>
      </c>
      <c r="N49" s="2">
        <f t="shared" ref="N49:O51" si="3">H49*K49</f>
        <v>5</v>
      </c>
      <c r="O49" s="2">
        <f t="shared" si="3"/>
        <v>5</v>
      </c>
      <c r="P49" s="2">
        <f>SUM(M49:O49)</f>
        <v>15</v>
      </c>
      <c r="Q49" s="22">
        <f>SUM(P49:P51)</f>
        <v>16.5</v>
      </c>
      <c r="R49" s="22">
        <f>Q49*J18</f>
        <v>165</v>
      </c>
    </row>
    <row r="50" spans="2:18" ht="14.5" customHeight="1" x14ac:dyDescent="0.35">
      <c r="B50" s="27"/>
      <c r="C50" s="2" t="s">
        <v>6</v>
      </c>
      <c r="D50" s="2">
        <f t="shared" ref="D50:D51" si="4">D32</f>
        <v>4</v>
      </c>
      <c r="E50" s="2">
        <f t="shared" ref="E50:E51" si="5">I32</f>
        <v>0</v>
      </c>
      <c r="F50" s="2">
        <f t="shared" ref="F50:F51" si="6">M32</f>
        <v>0</v>
      </c>
      <c r="G50" s="2">
        <f t="shared" ref="G50:G51" si="7">_xlfn.CEILING.MATH(D50/8, 0.5)</f>
        <v>0.5</v>
      </c>
      <c r="H50" s="2">
        <f t="shared" si="2"/>
        <v>0</v>
      </c>
      <c r="I50" s="2">
        <f t="shared" si="2"/>
        <v>0</v>
      </c>
      <c r="J50" s="11">
        <v>1</v>
      </c>
      <c r="K50" s="11">
        <v>0</v>
      </c>
      <c r="L50" s="11">
        <f t="shared" ref="L50" si="8">S32</f>
        <v>0</v>
      </c>
      <c r="M50" s="2">
        <f t="shared" ref="M50:M51" si="9">G50*J50</f>
        <v>0.5</v>
      </c>
      <c r="N50" s="2">
        <f t="shared" si="3"/>
        <v>0</v>
      </c>
      <c r="O50" s="2">
        <f t="shared" si="3"/>
        <v>0</v>
      </c>
      <c r="P50" s="2">
        <f t="shared" ref="P50:P51" si="10">SUM(M50:O50)</f>
        <v>0.5</v>
      </c>
      <c r="Q50" s="23"/>
      <c r="R50" s="23"/>
    </row>
    <row r="51" spans="2:18" x14ac:dyDescent="0.35">
      <c r="B51" s="27"/>
      <c r="C51" s="2" t="s">
        <v>7</v>
      </c>
      <c r="D51" s="2">
        <f t="shared" si="4"/>
        <v>1</v>
      </c>
      <c r="E51" s="2">
        <f t="shared" si="5"/>
        <v>1</v>
      </c>
      <c r="F51" s="2">
        <f t="shared" si="6"/>
        <v>0</v>
      </c>
      <c r="G51" s="2">
        <f t="shared" si="7"/>
        <v>0.5</v>
      </c>
      <c r="H51" s="2">
        <f t="shared" si="2"/>
        <v>0.5</v>
      </c>
      <c r="I51" s="2">
        <f t="shared" si="2"/>
        <v>0</v>
      </c>
      <c r="J51" s="11">
        <v>1</v>
      </c>
      <c r="K51" s="11">
        <v>1</v>
      </c>
      <c r="L51" s="11">
        <v>0</v>
      </c>
      <c r="M51" s="2">
        <f t="shared" si="9"/>
        <v>0.5</v>
      </c>
      <c r="N51" s="2">
        <f t="shared" si="3"/>
        <v>0.5</v>
      </c>
      <c r="O51" s="2">
        <f t="shared" si="3"/>
        <v>0</v>
      </c>
      <c r="P51" s="2">
        <f t="shared" si="10"/>
        <v>1</v>
      </c>
      <c r="Q51" s="24"/>
      <c r="R51" s="24"/>
    </row>
    <row r="53" spans="2:18" x14ac:dyDescent="0.35">
      <c r="K53" s="26" t="s">
        <v>56</v>
      </c>
      <c r="L53" s="26"/>
      <c r="M53" s="26"/>
      <c r="N53" s="26"/>
      <c r="O53" s="26"/>
      <c r="P53" s="26"/>
      <c r="Q53" s="26"/>
    </row>
    <row r="54" spans="2:18" x14ac:dyDescent="0.35">
      <c r="K54" s="26"/>
      <c r="L54" s="26"/>
      <c r="M54" s="26"/>
      <c r="N54" s="26"/>
      <c r="O54" s="26"/>
      <c r="P54" s="26"/>
      <c r="Q54" s="26"/>
    </row>
    <row r="55" spans="2:18" x14ac:dyDescent="0.35">
      <c r="K55" s="26"/>
      <c r="L55" s="26"/>
      <c r="M55" s="26"/>
      <c r="N55" s="26"/>
      <c r="O55" s="26"/>
      <c r="P55" s="26"/>
      <c r="Q55" s="26"/>
    </row>
    <row r="56" spans="2:18" x14ac:dyDescent="0.35">
      <c r="K56" s="26"/>
      <c r="L56" s="26"/>
      <c r="M56" s="26"/>
      <c r="N56" s="26"/>
      <c r="O56" s="26"/>
      <c r="P56" s="26"/>
      <c r="Q56" s="26"/>
    </row>
    <row r="57" spans="2:18" x14ac:dyDescent="0.35">
      <c r="K57" s="26"/>
      <c r="L57" s="26"/>
      <c r="M57" s="26"/>
      <c r="N57" s="26"/>
      <c r="O57" s="26"/>
      <c r="P57" s="26"/>
      <c r="Q57" s="26"/>
    </row>
    <row r="58" spans="2:18" x14ac:dyDescent="0.35">
      <c r="K58" s="26"/>
      <c r="L58" s="26"/>
      <c r="M58" s="26"/>
      <c r="N58" s="26"/>
      <c r="O58" s="26"/>
      <c r="P58" s="26"/>
      <c r="Q58" s="26"/>
    </row>
    <row r="59" spans="2:18" x14ac:dyDescent="0.35">
      <c r="K59" s="26"/>
      <c r="L59" s="26"/>
      <c r="M59" s="26"/>
      <c r="N59" s="26"/>
      <c r="O59" s="26"/>
      <c r="P59" s="26"/>
      <c r="Q59" s="26"/>
    </row>
    <row r="60" spans="2:18" x14ac:dyDescent="0.35">
      <c r="K60" s="26"/>
      <c r="L60" s="26"/>
      <c r="M60" s="26"/>
      <c r="N60" s="26"/>
      <c r="O60" s="26"/>
      <c r="P60" s="26"/>
      <c r="Q60" s="26"/>
    </row>
    <row r="61" spans="2:18" x14ac:dyDescent="0.35">
      <c r="K61" s="26"/>
      <c r="L61" s="26"/>
      <c r="M61" s="26"/>
      <c r="N61" s="26"/>
      <c r="O61" s="26"/>
      <c r="P61" s="26"/>
      <c r="Q61" s="26"/>
    </row>
    <row r="62" spans="2:18" x14ac:dyDescent="0.35">
      <c r="K62" s="26"/>
      <c r="L62" s="26"/>
      <c r="M62" s="26"/>
      <c r="N62" s="26"/>
      <c r="O62" s="26"/>
      <c r="P62" s="26"/>
      <c r="Q62" s="26"/>
    </row>
    <row r="63" spans="2:18" x14ac:dyDescent="0.35">
      <c r="K63" s="26"/>
      <c r="L63" s="26"/>
      <c r="M63" s="26"/>
      <c r="N63" s="26"/>
      <c r="O63" s="26"/>
      <c r="P63" s="26"/>
      <c r="Q63" s="26"/>
    </row>
    <row r="71" spans="2:22" x14ac:dyDescent="0.35">
      <c r="B71" s="17" t="s">
        <v>53</v>
      </c>
      <c r="C71" s="18"/>
      <c r="D71" s="18"/>
      <c r="E71" s="18"/>
      <c r="F71" s="18"/>
      <c r="G71" s="18"/>
      <c r="H71" s="18"/>
      <c r="I71" s="18"/>
      <c r="J71" s="18"/>
      <c r="K71" s="18"/>
      <c r="L71" s="18"/>
      <c r="M71" s="18"/>
      <c r="N71" s="18"/>
      <c r="O71" s="18"/>
      <c r="P71" s="18"/>
      <c r="Q71" s="18"/>
      <c r="R71" s="18"/>
      <c r="S71" s="18"/>
      <c r="T71" s="18"/>
      <c r="U71" s="18"/>
      <c r="V71" s="19"/>
    </row>
    <row r="72" spans="2:22" ht="14.5" customHeight="1" x14ac:dyDescent="0.35">
      <c r="B72" s="20" t="s">
        <v>57</v>
      </c>
      <c r="C72" s="20"/>
      <c r="D72" s="20"/>
      <c r="E72" s="20"/>
      <c r="F72" s="20"/>
      <c r="G72" s="20"/>
      <c r="H72" s="20"/>
      <c r="I72" s="20"/>
      <c r="J72" s="20"/>
      <c r="K72" s="20"/>
      <c r="L72" s="20"/>
      <c r="M72" s="20"/>
      <c r="N72" s="20"/>
      <c r="O72" s="20"/>
      <c r="P72" s="20"/>
      <c r="Q72" s="20"/>
      <c r="R72" s="20"/>
      <c r="S72" s="20"/>
      <c r="T72" s="20"/>
      <c r="U72" s="20"/>
      <c r="V72" s="20"/>
    </row>
    <row r="73" spans="2:22" x14ac:dyDescent="0.35">
      <c r="B73" s="21"/>
      <c r="C73" s="21"/>
      <c r="D73" s="21"/>
      <c r="E73" s="21"/>
      <c r="F73" s="21"/>
      <c r="G73" s="21"/>
      <c r="H73" s="21"/>
      <c r="I73" s="21"/>
      <c r="J73" s="21"/>
      <c r="K73" s="21"/>
      <c r="L73" s="21"/>
      <c r="M73" s="21"/>
      <c r="N73" s="21"/>
      <c r="O73" s="21"/>
      <c r="P73" s="21"/>
      <c r="Q73" s="21"/>
      <c r="R73" s="21"/>
      <c r="S73" s="21"/>
      <c r="T73" s="21"/>
      <c r="U73" s="21"/>
      <c r="V73" s="21"/>
    </row>
    <row r="74" spans="2:22" x14ac:dyDescent="0.35">
      <c r="B74" s="21"/>
      <c r="C74" s="21"/>
      <c r="D74" s="21"/>
      <c r="E74" s="21"/>
      <c r="F74" s="21"/>
      <c r="G74" s="21"/>
      <c r="H74" s="21"/>
      <c r="I74" s="21"/>
      <c r="J74" s="21"/>
      <c r="K74" s="21"/>
      <c r="L74" s="21"/>
      <c r="M74" s="21"/>
      <c r="N74" s="21"/>
      <c r="O74" s="21"/>
      <c r="P74" s="21"/>
      <c r="Q74" s="21"/>
      <c r="R74" s="21"/>
      <c r="S74" s="21"/>
      <c r="T74" s="21"/>
      <c r="U74" s="21"/>
      <c r="V74" s="21"/>
    </row>
    <row r="75" spans="2:22" x14ac:dyDescent="0.35">
      <c r="B75" s="21"/>
      <c r="C75" s="21"/>
      <c r="D75" s="21"/>
      <c r="E75" s="21"/>
      <c r="F75" s="21"/>
      <c r="G75" s="21"/>
      <c r="H75" s="21"/>
      <c r="I75" s="21"/>
      <c r="J75" s="21"/>
      <c r="K75" s="21"/>
      <c r="L75" s="21"/>
      <c r="M75" s="21"/>
      <c r="N75" s="21"/>
      <c r="O75" s="21"/>
      <c r="P75" s="21"/>
      <c r="Q75" s="21"/>
      <c r="R75" s="21"/>
      <c r="S75" s="21"/>
      <c r="T75" s="21"/>
      <c r="U75" s="21"/>
      <c r="V75" s="21"/>
    </row>
    <row r="77" spans="2:22" x14ac:dyDescent="0.35">
      <c r="N77" s="26" t="s">
        <v>64</v>
      </c>
      <c r="O77" s="26"/>
      <c r="P77" s="26"/>
      <c r="Q77" s="26"/>
      <c r="R77" s="26"/>
      <c r="S77" s="26"/>
      <c r="T77" s="26"/>
    </row>
    <row r="78" spans="2:22" x14ac:dyDescent="0.35">
      <c r="N78" s="26"/>
      <c r="O78" s="26"/>
      <c r="P78" s="26"/>
      <c r="Q78" s="26"/>
      <c r="R78" s="26"/>
      <c r="S78" s="26"/>
      <c r="T78" s="26"/>
    </row>
    <row r="79" spans="2:22" x14ac:dyDescent="0.35">
      <c r="N79" s="26"/>
      <c r="O79" s="26"/>
      <c r="P79" s="26"/>
      <c r="Q79" s="26"/>
      <c r="R79" s="26"/>
      <c r="S79" s="26"/>
      <c r="T79" s="26"/>
    </row>
    <row r="80" spans="2:22" x14ac:dyDescent="0.35">
      <c r="N80" s="26"/>
      <c r="O80" s="26"/>
      <c r="P80" s="26"/>
      <c r="Q80" s="26"/>
      <c r="R80" s="26"/>
      <c r="S80" s="26"/>
      <c r="T80" s="26"/>
    </row>
    <row r="81" spans="14:20" x14ac:dyDescent="0.35">
      <c r="N81" s="26"/>
      <c r="O81" s="26"/>
      <c r="P81" s="26"/>
      <c r="Q81" s="26"/>
      <c r="R81" s="26"/>
      <c r="S81" s="26"/>
      <c r="T81" s="26"/>
    </row>
    <row r="82" spans="14:20" x14ac:dyDescent="0.35">
      <c r="N82" s="26"/>
      <c r="O82" s="26"/>
      <c r="P82" s="26"/>
      <c r="Q82" s="26"/>
      <c r="R82" s="26"/>
      <c r="S82" s="26"/>
      <c r="T82" s="26"/>
    </row>
    <row r="83" spans="14:20" x14ac:dyDescent="0.35">
      <c r="N83" s="26"/>
      <c r="O83" s="26"/>
      <c r="P83" s="26"/>
      <c r="Q83" s="26"/>
      <c r="R83" s="26"/>
      <c r="S83" s="26"/>
      <c r="T83" s="26"/>
    </row>
    <row r="84" spans="14:20" x14ac:dyDescent="0.35">
      <c r="N84" s="26"/>
      <c r="O84" s="26"/>
      <c r="P84" s="26"/>
      <c r="Q84" s="26"/>
      <c r="R84" s="26"/>
      <c r="S84" s="26"/>
      <c r="T84" s="26"/>
    </row>
    <row r="85" spans="14:20" x14ac:dyDescent="0.35">
      <c r="N85" s="26"/>
      <c r="O85" s="26"/>
      <c r="P85" s="26"/>
      <c r="Q85" s="26"/>
      <c r="R85" s="26"/>
      <c r="S85" s="26"/>
      <c r="T85" s="26"/>
    </row>
    <row r="86" spans="14:20" x14ac:dyDescent="0.35">
      <c r="N86" s="26"/>
      <c r="O86" s="26"/>
      <c r="P86" s="26"/>
      <c r="Q86" s="26"/>
      <c r="R86" s="26"/>
      <c r="S86" s="26"/>
      <c r="T86" s="26"/>
    </row>
    <row r="87" spans="14:20" x14ac:dyDescent="0.35">
      <c r="N87" s="26"/>
      <c r="O87" s="26"/>
      <c r="P87" s="26"/>
      <c r="Q87" s="26"/>
      <c r="R87" s="26"/>
      <c r="S87" s="26"/>
      <c r="T87" s="26"/>
    </row>
    <row r="101" spans="2:22" x14ac:dyDescent="0.35">
      <c r="B101" s="17" t="s">
        <v>58</v>
      </c>
      <c r="C101" s="18"/>
      <c r="D101" s="18"/>
      <c r="E101" s="18"/>
      <c r="F101" s="18"/>
      <c r="G101" s="18"/>
      <c r="H101" s="18"/>
      <c r="I101" s="18"/>
      <c r="J101" s="18"/>
      <c r="K101" s="18"/>
      <c r="L101" s="18"/>
      <c r="M101" s="18"/>
      <c r="N101" s="18"/>
      <c r="O101" s="18"/>
      <c r="P101" s="18"/>
      <c r="Q101" s="18"/>
      <c r="R101" s="18"/>
      <c r="S101" s="18"/>
      <c r="T101" s="18"/>
      <c r="U101" s="18"/>
      <c r="V101" s="19"/>
    </row>
    <row r="102" spans="2:22" ht="14.5" customHeight="1" x14ac:dyDescent="0.35">
      <c r="B102" s="20" t="s">
        <v>59</v>
      </c>
      <c r="C102" s="20"/>
      <c r="D102" s="20"/>
      <c r="E102" s="20"/>
      <c r="F102" s="20"/>
      <c r="G102" s="20"/>
      <c r="H102" s="20"/>
      <c r="I102" s="20"/>
      <c r="J102" s="20"/>
      <c r="K102" s="20"/>
      <c r="L102" s="20"/>
      <c r="M102" s="20"/>
      <c r="N102" s="20"/>
      <c r="O102" s="20"/>
      <c r="P102" s="20"/>
      <c r="Q102" s="20"/>
      <c r="R102" s="20"/>
      <c r="S102" s="20"/>
      <c r="T102" s="20"/>
      <c r="U102" s="20"/>
      <c r="V102" s="20"/>
    </row>
    <row r="103" spans="2:22" x14ac:dyDescent="0.35">
      <c r="B103" s="21"/>
      <c r="C103" s="21"/>
      <c r="D103" s="21"/>
      <c r="E103" s="21"/>
      <c r="F103" s="21"/>
      <c r="G103" s="21"/>
      <c r="H103" s="21"/>
      <c r="I103" s="21"/>
      <c r="J103" s="21"/>
      <c r="K103" s="21"/>
      <c r="L103" s="21"/>
      <c r="M103" s="21"/>
      <c r="N103" s="21"/>
      <c r="O103" s="21"/>
      <c r="P103" s="21"/>
      <c r="Q103" s="21"/>
      <c r="R103" s="21"/>
      <c r="S103" s="21"/>
      <c r="T103" s="21"/>
      <c r="U103" s="21"/>
      <c r="V103" s="21"/>
    </row>
    <row r="104" spans="2:22" ht="14.5" customHeight="1" x14ac:dyDescent="0.35">
      <c r="B104" s="16"/>
      <c r="C104" s="16"/>
      <c r="D104" s="16"/>
      <c r="E104" s="16"/>
      <c r="F104" s="16"/>
      <c r="G104" s="16"/>
      <c r="H104" s="16"/>
      <c r="I104" s="16"/>
      <c r="J104" s="16"/>
      <c r="K104" s="16"/>
      <c r="L104" s="16"/>
      <c r="M104" s="16"/>
      <c r="N104" s="16"/>
      <c r="O104" s="16"/>
      <c r="P104" s="16"/>
      <c r="Q104" s="16"/>
      <c r="R104" s="16"/>
      <c r="S104" s="16"/>
      <c r="T104" s="16"/>
      <c r="U104" s="16"/>
      <c r="V104" s="16"/>
    </row>
    <row r="105" spans="2:22" x14ac:dyDescent="0.35">
      <c r="B105" s="16"/>
      <c r="C105" s="16"/>
      <c r="D105" s="16"/>
      <c r="E105" s="16"/>
      <c r="F105" s="16"/>
      <c r="G105" s="16"/>
      <c r="H105" s="16"/>
      <c r="I105" s="16"/>
      <c r="J105" s="16"/>
      <c r="K105" s="16"/>
      <c r="L105" s="16"/>
      <c r="M105" s="16"/>
      <c r="N105" s="16"/>
      <c r="O105" s="16"/>
      <c r="P105" s="16"/>
      <c r="Q105" s="16"/>
      <c r="R105" s="16"/>
      <c r="S105" s="16"/>
      <c r="T105" s="16"/>
      <c r="U105" s="16"/>
      <c r="V105" s="16"/>
    </row>
  </sheetData>
  <mergeCells count="70">
    <mergeCell ref="B31:B33"/>
    <mergeCell ref="V31:V33"/>
    <mergeCell ref="B25:B30"/>
    <mergeCell ref="C25:C30"/>
    <mergeCell ref="Q25:R27"/>
    <mergeCell ref="Q28:Q30"/>
    <mergeCell ref="R28:R30"/>
    <mergeCell ref="S25:T27"/>
    <mergeCell ref="S28:S30"/>
    <mergeCell ref="T31:T33"/>
    <mergeCell ref="E28:E30"/>
    <mergeCell ref="F28:F30"/>
    <mergeCell ref="J28:J30"/>
    <mergeCell ref="M28:M30"/>
    <mergeCell ref="O28:O30"/>
    <mergeCell ref="D25:H27"/>
    <mergeCell ref="S31:S33"/>
    <mergeCell ref="U25:V27"/>
    <mergeCell ref="U28:U30"/>
    <mergeCell ref="V28:V30"/>
    <mergeCell ref="U31:U33"/>
    <mergeCell ref="C22:I22"/>
    <mergeCell ref="K22:N22"/>
    <mergeCell ref="C23:I23"/>
    <mergeCell ref="K23:N23"/>
    <mergeCell ref="T28:T30"/>
    <mergeCell ref="D28:D30"/>
    <mergeCell ref="G28:G30"/>
    <mergeCell ref="H28:H30"/>
    <mergeCell ref="I28:I30"/>
    <mergeCell ref="K28:K30"/>
    <mergeCell ref="I25:L27"/>
    <mergeCell ref="M25:P27"/>
    <mergeCell ref="L28:L30"/>
    <mergeCell ref="N28:N30"/>
    <mergeCell ref="P28:P30"/>
    <mergeCell ref="B2:V7"/>
    <mergeCell ref="C18:I18"/>
    <mergeCell ref="C19:I19"/>
    <mergeCell ref="C20:I20"/>
    <mergeCell ref="K18:N18"/>
    <mergeCell ref="K19:N19"/>
    <mergeCell ref="K20:N20"/>
    <mergeCell ref="P18:U21"/>
    <mergeCell ref="B9:V16"/>
    <mergeCell ref="C21:I21"/>
    <mergeCell ref="K21:N21"/>
    <mergeCell ref="B43:V44"/>
    <mergeCell ref="C46:C48"/>
    <mergeCell ref="B37:V37"/>
    <mergeCell ref="C39:F39"/>
    <mergeCell ref="C40:F40"/>
    <mergeCell ref="B42:V42"/>
    <mergeCell ref="B46:B48"/>
    <mergeCell ref="D46:F47"/>
    <mergeCell ref="Q46:Q48"/>
    <mergeCell ref="B101:V101"/>
    <mergeCell ref="B102:V103"/>
    <mergeCell ref="B71:V71"/>
    <mergeCell ref="Q49:Q51"/>
    <mergeCell ref="R46:R48"/>
    <mergeCell ref="R49:R51"/>
    <mergeCell ref="K53:Q63"/>
    <mergeCell ref="N77:T87"/>
    <mergeCell ref="B72:V75"/>
    <mergeCell ref="B49:B51"/>
    <mergeCell ref="G46:I47"/>
    <mergeCell ref="J46:L47"/>
    <mergeCell ref="M46:O47"/>
    <mergeCell ref="P46:P4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DF1BC-2E61-4597-8FF5-D95EF0EF2851}">
  <dimension ref="B5:D41"/>
  <sheetViews>
    <sheetView workbookViewId="0">
      <selection activeCell="B5" sqref="B5"/>
    </sheetView>
  </sheetViews>
  <sheetFormatPr defaultRowHeight="14.5" x14ac:dyDescent="0.35"/>
  <sheetData>
    <row r="5" spans="2:4" ht="43.5" x14ac:dyDescent="0.35">
      <c r="B5" s="1" t="s">
        <v>66</v>
      </c>
      <c r="C5" s="1" t="s">
        <v>54</v>
      </c>
      <c r="D5" s="1" t="s">
        <v>28</v>
      </c>
    </row>
    <row r="6" spans="2:4" x14ac:dyDescent="0.35">
      <c r="B6" s="13">
        <v>1</v>
      </c>
      <c r="C6" s="14">
        <f xml:space="preserve"> 'Calculate Cost'!$R$49 * B6</f>
        <v>165</v>
      </c>
      <c r="D6" s="14">
        <f>C6*'Calculate Cost'!$J$20</f>
        <v>41.25</v>
      </c>
    </row>
    <row r="7" spans="2:4" x14ac:dyDescent="0.35">
      <c r="B7" s="13">
        <v>2</v>
      </c>
      <c r="C7" s="14">
        <f xml:space="preserve"> 'Calculate Cost'!$R$49 * B7</f>
        <v>330</v>
      </c>
      <c r="D7" s="14">
        <f>C7*'Calculate Cost'!$J$20</f>
        <v>82.5</v>
      </c>
    </row>
    <row r="8" spans="2:4" x14ac:dyDescent="0.35">
      <c r="B8" s="13">
        <v>3</v>
      </c>
      <c r="C8" s="14">
        <f xml:space="preserve"> 'Calculate Cost'!$R$49 * B8</f>
        <v>495</v>
      </c>
      <c r="D8" s="14">
        <f>C8*'Calculate Cost'!$J$20</f>
        <v>123.75</v>
      </c>
    </row>
    <row r="9" spans="2:4" x14ac:dyDescent="0.35">
      <c r="B9" s="13">
        <v>4</v>
      </c>
      <c r="C9" s="14">
        <f xml:space="preserve"> 'Calculate Cost'!$R$49 * B9</f>
        <v>660</v>
      </c>
      <c r="D9" s="14">
        <f>C9*'Calculate Cost'!$J$20</f>
        <v>165</v>
      </c>
    </row>
    <row r="10" spans="2:4" x14ac:dyDescent="0.35">
      <c r="B10" s="13">
        <v>5</v>
      </c>
      <c r="C10" s="14">
        <f xml:space="preserve"> 'Calculate Cost'!$R$49 * B10</f>
        <v>825</v>
      </c>
      <c r="D10" s="14">
        <f>C10*'Calculate Cost'!$J$20</f>
        <v>206.25</v>
      </c>
    </row>
    <row r="11" spans="2:4" x14ac:dyDescent="0.35">
      <c r="B11" s="13">
        <v>6</v>
      </c>
      <c r="C11" s="14">
        <f xml:space="preserve"> 'Calculate Cost'!$R$49 * B11</f>
        <v>990</v>
      </c>
      <c r="D11" s="14">
        <f>C11*'Calculate Cost'!$J$20</f>
        <v>247.5</v>
      </c>
    </row>
    <row r="12" spans="2:4" x14ac:dyDescent="0.35">
      <c r="B12" s="13">
        <v>7</v>
      </c>
      <c r="C12" s="14">
        <f xml:space="preserve"> 'Calculate Cost'!$R$49 * B12</f>
        <v>1155</v>
      </c>
      <c r="D12" s="14">
        <f>C12*'Calculate Cost'!$J$20</f>
        <v>288.75</v>
      </c>
    </row>
    <row r="13" spans="2:4" x14ac:dyDescent="0.35">
      <c r="B13" s="13">
        <v>8</v>
      </c>
      <c r="C13" s="14">
        <f xml:space="preserve"> 'Calculate Cost'!$R$49 * B13</f>
        <v>1320</v>
      </c>
      <c r="D13" s="14">
        <f>C13*'Calculate Cost'!$J$20</f>
        <v>330</v>
      </c>
    </row>
    <row r="14" spans="2:4" x14ac:dyDescent="0.35">
      <c r="B14" s="13">
        <v>9</v>
      </c>
      <c r="C14" s="14">
        <f xml:space="preserve"> 'Calculate Cost'!$R$49 * B14</f>
        <v>1485</v>
      </c>
      <c r="D14" s="14">
        <f>C14*'Calculate Cost'!$J$20</f>
        <v>371.25</v>
      </c>
    </row>
    <row r="15" spans="2:4" x14ac:dyDescent="0.35">
      <c r="B15" s="13">
        <v>10</v>
      </c>
      <c r="C15" s="14">
        <f xml:space="preserve"> 'Calculate Cost'!$R$49 * B15</f>
        <v>1650</v>
      </c>
      <c r="D15" s="14">
        <f>C15*'Calculate Cost'!$J$20</f>
        <v>412.5</v>
      </c>
    </row>
    <row r="16" spans="2:4" x14ac:dyDescent="0.35">
      <c r="B16" s="13">
        <v>11</v>
      </c>
      <c r="C16" s="14">
        <f xml:space="preserve"> 'Calculate Cost'!$R$49 * B16</f>
        <v>1815</v>
      </c>
      <c r="D16" s="14">
        <f>C16*'Calculate Cost'!$J$20</f>
        <v>453.75</v>
      </c>
    </row>
    <row r="17" spans="2:4" x14ac:dyDescent="0.35">
      <c r="B17" s="13">
        <v>12</v>
      </c>
      <c r="C17" s="14">
        <f xml:space="preserve"> 'Calculate Cost'!$R$49 * B17</f>
        <v>1980</v>
      </c>
      <c r="D17" s="14">
        <f>C17*'Calculate Cost'!$J$20</f>
        <v>495</v>
      </c>
    </row>
    <row r="18" spans="2:4" x14ac:dyDescent="0.35">
      <c r="B18" s="13">
        <v>13</v>
      </c>
      <c r="C18" s="14">
        <f xml:space="preserve"> 'Calculate Cost'!$R$49 * B18</f>
        <v>2145</v>
      </c>
      <c r="D18" s="14">
        <f>C18*'Calculate Cost'!$J$20</f>
        <v>536.25</v>
      </c>
    </row>
    <row r="19" spans="2:4" x14ac:dyDescent="0.35">
      <c r="B19" s="13">
        <v>14</v>
      </c>
      <c r="C19" s="14">
        <f xml:space="preserve"> 'Calculate Cost'!$R$49 * B19</f>
        <v>2310</v>
      </c>
      <c r="D19" s="14">
        <f>C19*'Calculate Cost'!$J$20</f>
        <v>577.5</v>
      </c>
    </row>
    <row r="20" spans="2:4" x14ac:dyDescent="0.35">
      <c r="B20" s="13">
        <v>15</v>
      </c>
      <c r="C20" s="14">
        <f xml:space="preserve"> 'Calculate Cost'!$R$49 * B20</f>
        <v>2475</v>
      </c>
      <c r="D20" s="14">
        <f>C20*'Calculate Cost'!$J$20</f>
        <v>618.75</v>
      </c>
    </row>
    <row r="21" spans="2:4" x14ac:dyDescent="0.35">
      <c r="B21" s="13">
        <v>16</v>
      </c>
      <c r="C21" s="14">
        <f xml:space="preserve"> 'Calculate Cost'!$R$49 * B21</f>
        <v>2640</v>
      </c>
      <c r="D21" s="14">
        <f>C21*'Calculate Cost'!$J$20</f>
        <v>660</v>
      </c>
    </row>
    <row r="22" spans="2:4" x14ac:dyDescent="0.35">
      <c r="B22" s="13">
        <v>17</v>
      </c>
      <c r="C22" s="14">
        <f xml:space="preserve"> 'Calculate Cost'!$R$49 * B22</f>
        <v>2805</v>
      </c>
      <c r="D22" s="14">
        <f>C22*'Calculate Cost'!$J$20</f>
        <v>701.25</v>
      </c>
    </row>
    <row r="23" spans="2:4" x14ac:dyDescent="0.35">
      <c r="B23" s="13">
        <v>18</v>
      </c>
      <c r="C23" s="14">
        <f xml:space="preserve"> 'Calculate Cost'!$R$49 * B23</f>
        <v>2970</v>
      </c>
      <c r="D23" s="14">
        <f>C23*'Calculate Cost'!$J$20</f>
        <v>742.5</v>
      </c>
    </row>
    <row r="24" spans="2:4" x14ac:dyDescent="0.35">
      <c r="B24" s="13">
        <v>19</v>
      </c>
      <c r="C24" s="14">
        <f xml:space="preserve"> 'Calculate Cost'!$R$49 * B24</f>
        <v>3135</v>
      </c>
      <c r="D24" s="14">
        <f>C24*'Calculate Cost'!$J$20</f>
        <v>783.75</v>
      </c>
    </row>
    <row r="25" spans="2:4" x14ac:dyDescent="0.35">
      <c r="B25" s="13">
        <v>20</v>
      </c>
      <c r="C25" s="14">
        <f xml:space="preserve"> 'Calculate Cost'!$R$49 * B25</f>
        <v>3300</v>
      </c>
      <c r="D25" s="14">
        <f>C25*'Calculate Cost'!$J$20</f>
        <v>825</v>
      </c>
    </row>
    <row r="26" spans="2:4" x14ac:dyDescent="0.35">
      <c r="B26" s="13">
        <v>21</v>
      </c>
      <c r="C26" s="14">
        <f xml:space="preserve"> 'Calculate Cost'!$R$49 * B26</f>
        <v>3465</v>
      </c>
      <c r="D26" s="14">
        <f>C26*'Calculate Cost'!$J$20</f>
        <v>866.25</v>
      </c>
    </row>
    <row r="27" spans="2:4" x14ac:dyDescent="0.35">
      <c r="B27" s="13">
        <v>22</v>
      </c>
      <c r="C27" s="14">
        <f xml:space="preserve"> 'Calculate Cost'!$R$49 * B27</f>
        <v>3630</v>
      </c>
      <c r="D27" s="14">
        <f>C27*'Calculate Cost'!$J$20</f>
        <v>907.5</v>
      </c>
    </row>
    <row r="28" spans="2:4" x14ac:dyDescent="0.35">
      <c r="B28" s="13">
        <v>23</v>
      </c>
      <c r="C28" s="14">
        <f xml:space="preserve"> 'Calculate Cost'!$R$49 * B28</f>
        <v>3795</v>
      </c>
      <c r="D28" s="14">
        <f>C28*'Calculate Cost'!$J$20</f>
        <v>948.75</v>
      </c>
    </row>
    <row r="29" spans="2:4" x14ac:dyDescent="0.35">
      <c r="B29" s="13">
        <v>24</v>
      </c>
      <c r="C29" s="14">
        <f xml:space="preserve"> 'Calculate Cost'!$R$49 * B29</f>
        <v>3960</v>
      </c>
      <c r="D29" s="14">
        <f>C29*'Calculate Cost'!$J$20</f>
        <v>990</v>
      </c>
    </row>
    <row r="30" spans="2:4" x14ac:dyDescent="0.35">
      <c r="B30" s="13">
        <v>25</v>
      </c>
      <c r="C30" s="14">
        <f xml:space="preserve"> 'Calculate Cost'!$R$49 * B30</f>
        <v>4125</v>
      </c>
      <c r="D30" s="14">
        <f>C30*'Calculate Cost'!$J$20</f>
        <v>1031.25</v>
      </c>
    </row>
    <row r="31" spans="2:4" x14ac:dyDescent="0.35">
      <c r="B31" s="13">
        <v>26</v>
      </c>
      <c r="C31" s="14">
        <f xml:space="preserve"> 'Calculate Cost'!$R$49 * B31</f>
        <v>4290</v>
      </c>
      <c r="D31" s="14">
        <f>C31*'Calculate Cost'!$J$20</f>
        <v>1072.5</v>
      </c>
    </row>
    <row r="32" spans="2:4" x14ac:dyDescent="0.35">
      <c r="B32" s="13">
        <v>27</v>
      </c>
      <c r="C32" s="14">
        <f xml:space="preserve"> 'Calculate Cost'!$R$49 * B32</f>
        <v>4455</v>
      </c>
      <c r="D32" s="14">
        <f>C32*'Calculate Cost'!$J$20</f>
        <v>1113.75</v>
      </c>
    </row>
    <row r="33" spans="2:4" x14ac:dyDescent="0.35">
      <c r="B33" s="13">
        <v>28</v>
      </c>
      <c r="C33" s="14">
        <f xml:space="preserve"> 'Calculate Cost'!$R$49 * B33</f>
        <v>4620</v>
      </c>
      <c r="D33" s="14">
        <f>C33*'Calculate Cost'!$J$20</f>
        <v>1155</v>
      </c>
    </row>
    <row r="34" spans="2:4" x14ac:dyDescent="0.35">
      <c r="B34" s="13">
        <v>29</v>
      </c>
      <c r="C34" s="14">
        <f xml:space="preserve"> 'Calculate Cost'!$R$49 * B34</f>
        <v>4785</v>
      </c>
      <c r="D34" s="14">
        <f>C34*'Calculate Cost'!$J$20</f>
        <v>1196.25</v>
      </c>
    </row>
    <row r="35" spans="2:4" x14ac:dyDescent="0.35">
      <c r="B35" s="13">
        <v>30</v>
      </c>
      <c r="C35" s="14">
        <f xml:space="preserve"> 'Calculate Cost'!$R$49 * B35</f>
        <v>4950</v>
      </c>
      <c r="D35" s="14">
        <f>C35*'Calculate Cost'!$J$20</f>
        <v>1237.5</v>
      </c>
    </row>
    <row r="36" spans="2:4" x14ac:dyDescent="0.35">
      <c r="B36" s="13">
        <v>31</v>
      </c>
      <c r="C36" s="14">
        <f xml:space="preserve"> 'Calculate Cost'!$R$49 * B36</f>
        <v>5115</v>
      </c>
      <c r="D36" s="14">
        <f>C36*'Calculate Cost'!$J$20</f>
        <v>1278.75</v>
      </c>
    </row>
    <row r="37" spans="2:4" x14ac:dyDescent="0.35">
      <c r="B37" s="13">
        <v>32</v>
      </c>
      <c r="C37" s="14">
        <f xml:space="preserve"> 'Calculate Cost'!$R$49 * B37</f>
        <v>5280</v>
      </c>
      <c r="D37" s="14">
        <f>C37*'Calculate Cost'!$J$20</f>
        <v>1320</v>
      </c>
    </row>
    <row r="38" spans="2:4" x14ac:dyDescent="0.35">
      <c r="B38" s="13">
        <v>33</v>
      </c>
      <c r="C38" s="14">
        <f xml:space="preserve"> 'Calculate Cost'!$R$49 * B38</f>
        <v>5445</v>
      </c>
      <c r="D38" s="14">
        <f>C38*'Calculate Cost'!$J$20</f>
        <v>1361.25</v>
      </c>
    </row>
    <row r="39" spans="2:4" x14ac:dyDescent="0.35">
      <c r="B39" s="13">
        <v>34</v>
      </c>
      <c r="C39" s="14">
        <f xml:space="preserve"> 'Calculate Cost'!$R$49 * B39</f>
        <v>5610</v>
      </c>
      <c r="D39" s="14">
        <f>C39*'Calculate Cost'!$J$20</f>
        <v>1402.5</v>
      </c>
    </row>
    <row r="40" spans="2:4" x14ac:dyDescent="0.35">
      <c r="B40" s="13">
        <v>35</v>
      </c>
      <c r="C40" s="14">
        <f xml:space="preserve"> 'Calculate Cost'!$R$49 * B40</f>
        <v>5775</v>
      </c>
      <c r="D40" s="14">
        <f>C40*'Calculate Cost'!$J$20</f>
        <v>1443.75</v>
      </c>
    </row>
    <row r="41" spans="2:4" x14ac:dyDescent="0.35">
      <c r="B41" s="13">
        <v>36</v>
      </c>
      <c r="C41" s="14">
        <f xml:space="preserve"> 'Calculate Cost'!$R$49 * B41</f>
        <v>5940</v>
      </c>
      <c r="D41" s="14">
        <f>C41*'Calculate Cost'!$J$20</f>
        <v>1485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74310-5DF2-4ED7-B657-3F173652E205}">
  <dimension ref="A1:F43"/>
  <sheetViews>
    <sheetView zoomScale="80" zoomScaleNormal="80" workbookViewId="0">
      <selection activeCell="E1" sqref="E1"/>
    </sheetView>
  </sheetViews>
  <sheetFormatPr defaultRowHeight="14.5" x14ac:dyDescent="0.35"/>
  <cols>
    <col min="1" max="1" width="14.453125" bestFit="1" customWidth="1"/>
    <col min="2" max="2" width="7.81640625" bestFit="1" customWidth="1"/>
    <col min="3" max="3" width="7.453125" bestFit="1" customWidth="1"/>
    <col min="4" max="4" width="7.26953125" customWidth="1"/>
    <col min="5" max="5" width="7.7265625" customWidth="1"/>
  </cols>
  <sheetData>
    <row r="1" spans="1:6" x14ac:dyDescent="0.35">
      <c r="A1" s="57" t="s">
        <v>65</v>
      </c>
      <c r="B1" s="57"/>
      <c r="C1" s="57"/>
      <c r="D1" s="15">
        <v>25</v>
      </c>
      <c r="E1" t="s">
        <v>29</v>
      </c>
    </row>
    <row r="2" spans="1:6" x14ac:dyDescent="0.35">
      <c r="A2" s="57"/>
      <c r="B2" s="57"/>
      <c r="C2" s="57"/>
      <c r="D2" s="15"/>
    </row>
    <row r="3" spans="1:6" x14ac:dyDescent="0.35">
      <c r="D3" s="15"/>
    </row>
    <row r="7" spans="1:6" ht="72.5" x14ac:dyDescent="0.35">
      <c r="A7" s="12" t="s">
        <v>66</v>
      </c>
      <c r="B7" s="1" t="s">
        <v>67</v>
      </c>
      <c r="C7" s="1" t="s">
        <v>27</v>
      </c>
      <c r="D7" s="1" t="s">
        <v>68</v>
      </c>
      <c r="E7" s="1" t="s">
        <v>69</v>
      </c>
      <c r="F7" s="1" t="s">
        <v>70</v>
      </c>
    </row>
    <row r="8" spans="1:6" x14ac:dyDescent="0.35">
      <c r="A8" s="13">
        <v>1</v>
      </c>
      <c r="B8" s="14">
        <f xml:space="preserve"> 'Calculate Cost'!$U$31 * A8</f>
        <v>95.367431640625</v>
      </c>
      <c r="C8" s="14">
        <f>B8-$D$1</f>
        <v>70.367431640625</v>
      </c>
      <c r="D8" s="14">
        <f>C8*'Calculate Cost'!$J$21</f>
        <v>19.913983154296872</v>
      </c>
      <c r="E8" s="14">
        <f>B8*'Calculate Cost'!$J$22</f>
        <v>20.9808349609375</v>
      </c>
      <c r="F8" s="14">
        <f>B8*'Calculate Cost'!$J$23</f>
        <v>16.21246337890625</v>
      </c>
    </row>
    <row r="9" spans="1:6" x14ac:dyDescent="0.35">
      <c r="A9" s="13">
        <v>2</v>
      </c>
      <c r="B9" s="14">
        <f xml:space="preserve"> 'Calculate Cost'!$U$31 * A9</f>
        <v>190.73486328125</v>
      </c>
      <c r="C9" s="14">
        <f t="shared" ref="C9:C43" si="0">B9-$D$1</f>
        <v>165.73486328125</v>
      </c>
      <c r="D9" s="14">
        <f>C9*'Calculate Cost'!$J$21</f>
        <v>46.902966308593747</v>
      </c>
      <c r="E9" s="14">
        <f>B9*'Calculate Cost'!$J$22</f>
        <v>41.961669921875</v>
      </c>
      <c r="F9" s="14">
        <f>B9*'Calculate Cost'!$J$23</f>
        <v>32.4249267578125</v>
      </c>
    </row>
    <row r="10" spans="1:6" x14ac:dyDescent="0.35">
      <c r="A10" s="13">
        <v>3</v>
      </c>
      <c r="B10" s="14">
        <f xml:space="preserve"> 'Calculate Cost'!$U$31 * A10</f>
        <v>286.102294921875</v>
      </c>
      <c r="C10" s="14">
        <f t="shared" si="0"/>
        <v>261.102294921875</v>
      </c>
      <c r="D10" s="14">
        <f>C10*'Calculate Cost'!$J$21</f>
        <v>73.891949462890622</v>
      </c>
      <c r="E10" s="14">
        <f>B10*'Calculate Cost'!$J$22</f>
        <v>62.9425048828125</v>
      </c>
      <c r="F10" s="14">
        <f>B10*'Calculate Cost'!$J$23</f>
        <v>48.63739013671875</v>
      </c>
    </row>
    <row r="11" spans="1:6" x14ac:dyDescent="0.35">
      <c r="A11" s="13">
        <v>4</v>
      </c>
      <c r="B11" s="14">
        <f xml:space="preserve"> 'Calculate Cost'!$U$31 * A11</f>
        <v>381.4697265625</v>
      </c>
      <c r="C11" s="14">
        <f t="shared" si="0"/>
        <v>356.4697265625</v>
      </c>
      <c r="D11" s="14">
        <f>C11*'Calculate Cost'!$J$21</f>
        <v>100.8809326171875</v>
      </c>
      <c r="E11" s="14">
        <f>B11*'Calculate Cost'!$J$22</f>
        <v>83.92333984375</v>
      </c>
      <c r="F11" s="14">
        <f>B11*'Calculate Cost'!$J$23</f>
        <v>64.849853515625</v>
      </c>
    </row>
    <row r="12" spans="1:6" x14ac:dyDescent="0.35">
      <c r="A12" s="13">
        <v>5</v>
      </c>
      <c r="B12" s="14">
        <f xml:space="preserve"> 'Calculate Cost'!$U$31 * A12</f>
        <v>476.837158203125</v>
      </c>
      <c r="C12" s="14">
        <f t="shared" si="0"/>
        <v>451.837158203125</v>
      </c>
      <c r="D12" s="14">
        <f>C12*'Calculate Cost'!$J$21</f>
        <v>127.86991577148436</v>
      </c>
      <c r="E12" s="14">
        <f>B12*'Calculate Cost'!$J$22</f>
        <v>104.9041748046875</v>
      </c>
      <c r="F12" s="14">
        <f>B12*'Calculate Cost'!$J$23</f>
        <v>81.06231689453125</v>
      </c>
    </row>
    <row r="13" spans="1:6" x14ac:dyDescent="0.35">
      <c r="A13" s="13">
        <v>6</v>
      </c>
      <c r="B13" s="14">
        <f xml:space="preserve"> 'Calculate Cost'!$U$31 * A13</f>
        <v>572.20458984375</v>
      </c>
      <c r="C13" s="14">
        <f t="shared" si="0"/>
        <v>547.20458984375</v>
      </c>
      <c r="D13" s="14">
        <f>C13*'Calculate Cost'!$J$21</f>
        <v>154.85889892578123</v>
      </c>
      <c r="E13" s="14">
        <f>B13*'Calculate Cost'!$J$22</f>
        <v>125.885009765625</v>
      </c>
      <c r="F13" s="14">
        <f>B13*'Calculate Cost'!$J$23</f>
        <v>97.2747802734375</v>
      </c>
    </row>
    <row r="14" spans="1:6" x14ac:dyDescent="0.35">
      <c r="A14" s="13">
        <v>7</v>
      </c>
      <c r="B14" s="14">
        <f xml:space="preserve"> 'Calculate Cost'!$U$31 * A14</f>
        <v>667.572021484375</v>
      </c>
      <c r="C14" s="14">
        <f t="shared" si="0"/>
        <v>642.572021484375</v>
      </c>
      <c r="D14" s="14">
        <f>C14*'Calculate Cost'!$J$21</f>
        <v>181.84788208007811</v>
      </c>
      <c r="E14" s="14">
        <f>B14*'Calculate Cost'!$J$22</f>
        <v>146.8658447265625</v>
      </c>
      <c r="F14" s="14">
        <f>B14*'Calculate Cost'!$J$23</f>
        <v>113.48724365234376</v>
      </c>
    </row>
    <row r="15" spans="1:6" x14ac:dyDescent="0.35">
      <c r="A15" s="13">
        <v>8</v>
      </c>
      <c r="B15" s="14">
        <f xml:space="preserve"> 'Calculate Cost'!$U$31 * A15</f>
        <v>762.939453125</v>
      </c>
      <c r="C15" s="14">
        <f t="shared" si="0"/>
        <v>737.939453125</v>
      </c>
      <c r="D15" s="14">
        <f>C15*'Calculate Cost'!$J$21</f>
        <v>208.83686523437498</v>
      </c>
      <c r="E15" s="14">
        <f>B15*'Calculate Cost'!$J$22</f>
        <v>167.8466796875</v>
      </c>
      <c r="F15" s="14">
        <f>B15*'Calculate Cost'!$J$23</f>
        <v>129.69970703125</v>
      </c>
    </row>
    <row r="16" spans="1:6" x14ac:dyDescent="0.35">
      <c r="A16" s="13">
        <v>9</v>
      </c>
      <c r="B16" s="14">
        <f xml:space="preserve"> 'Calculate Cost'!$U$31 * A16</f>
        <v>858.306884765625</v>
      </c>
      <c r="C16" s="14">
        <f t="shared" si="0"/>
        <v>833.306884765625</v>
      </c>
      <c r="D16" s="14">
        <f>C16*'Calculate Cost'!$J$21</f>
        <v>235.82584838867186</v>
      </c>
      <c r="E16" s="14">
        <f>B16*'Calculate Cost'!$J$22</f>
        <v>188.8275146484375</v>
      </c>
      <c r="F16" s="14">
        <f>B16*'Calculate Cost'!$J$23</f>
        <v>145.91217041015625</v>
      </c>
    </row>
    <row r="17" spans="1:6" x14ac:dyDescent="0.35">
      <c r="A17" s="13">
        <v>10</v>
      </c>
      <c r="B17" s="14">
        <f xml:space="preserve"> 'Calculate Cost'!$U$31 * A17</f>
        <v>953.67431640625</v>
      </c>
      <c r="C17" s="14">
        <f t="shared" si="0"/>
        <v>928.67431640625</v>
      </c>
      <c r="D17" s="14">
        <f>C17*'Calculate Cost'!$J$21</f>
        <v>262.8148315429687</v>
      </c>
      <c r="E17" s="14">
        <f>B17*'Calculate Cost'!$J$22</f>
        <v>209.808349609375</v>
      </c>
      <c r="F17" s="14">
        <f>B17*'Calculate Cost'!$J$23</f>
        <v>162.1246337890625</v>
      </c>
    </row>
    <row r="18" spans="1:6" x14ac:dyDescent="0.35">
      <c r="A18" s="13">
        <v>11</v>
      </c>
      <c r="B18" s="14">
        <f xml:space="preserve"> 'Calculate Cost'!$U$31 * A18</f>
        <v>1049.041748046875</v>
      </c>
      <c r="C18" s="14">
        <f t="shared" si="0"/>
        <v>1024.041748046875</v>
      </c>
      <c r="D18" s="14">
        <f>C18*'Calculate Cost'!$J$21</f>
        <v>289.80381469726558</v>
      </c>
      <c r="E18" s="14">
        <f>B18*'Calculate Cost'!$J$22</f>
        <v>230.7891845703125</v>
      </c>
      <c r="F18" s="14">
        <f>B18*'Calculate Cost'!$J$23</f>
        <v>178.33709716796875</v>
      </c>
    </row>
    <row r="19" spans="1:6" x14ac:dyDescent="0.35">
      <c r="A19" s="13">
        <v>12</v>
      </c>
      <c r="B19" s="14">
        <f xml:space="preserve"> 'Calculate Cost'!$U$31 * A19</f>
        <v>1144.4091796875</v>
      </c>
      <c r="C19" s="14">
        <f t="shared" si="0"/>
        <v>1119.4091796875</v>
      </c>
      <c r="D19" s="14">
        <f>C19*'Calculate Cost'!$J$21</f>
        <v>316.79279785156245</v>
      </c>
      <c r="E19" s="14">
        <f>B19*'Calculate Cost'!$J$22</f>
        <v>251.77001953125</v>
      </c>
      <c r="F19" s="14">
        <f>B19*'Calculate Cost'!$J$23</f>
        <v>194.549560546875</v>
      </c>
    </row>
    <row r="20" spans="1:6" x14ac:dyDescent="0.35">
      <c r="A20" s="13">
        <v>13</v>
      </c>
      <c r="B20" s="14">
        <f xml:space="preserve"> 'Calculate Cost'!$U$31 * A20</f>
        <v>1239.776611328125</v>
      </c>
      <c r="C20" s="14">
        <f t="shared" si="0"/>
        <v>1214.776611328125</v>
      </c>
      <c r="D20" s="14">
        <f>C20*'Calculate Cost'!$J$21</f>
        <v>343.78178100585933</v>
      </c>
      <c r="E20" s="14">
        <f>B20*'Calculate Cost'!$J$22</f>
        <v>272.7508544921875</v>
      </c>
      <c r="F20" s="14">
        <f>B20*'Calculate Cost'!$J$23</f>
        <v>210.76202392578128</v>
      </c>
    </row>
    <row r="21" spans="1:6" x14ac:dyDescent="0.35">
      <c r="A21" s="13">
        <v>14</v>
      </c>
      <c r="B21" s="14">
        <f xml:space="preserve"> 'Calculate Cost'!$U$31 * A21</f>
        <v>1335.14404296875</v>
      </c>
      <c r="C21" s="14">
        <f t="shared" si="0"/>
        <v>1310.14404296875</v>
      </c>
      <c r="D21" s="14">
        <f>C21*'Calculate Cost'!$J$21</f>
        <v>370.7707641601562</v>
      </c>
      <c r="E21" s="14">
        <f>B21*'Calculate Cost'!$J$22</f>
        <v>293.731689453125</v>
      </c>
      <c r="F21" s="14">
        <f>B21*'Calculate Cost'!$J$23</f>
        <v>226.97448730468753</v>
      </c>
    </row>
    <row r="22" spans="1:6" x14ac:dyDescent="0.35">
      <c r="A22" s="13">
        <v>15</v>
      </c>
      <c r="B22" s="14">
        <f xml:space="preserve"> 'Calculate Cost'!$U$31 * A22</f>
        <v>1430.511474609375</v>
      </c>
      <c r="C22" s="14">
        <f t="shared" si="0"/>
        <v>1405.511474609375</v>
      </c>
      <c r="D22" s="14">
        <f>C22*'Calculate Cost'!$J$21</f>
        <v>397.75974731445308</v>
      </c>
      <c r="E22" s="14">
        <f>B22*'Calculate Cost'!$J$22</f>
        <v>314.7125244140625</v>
      </c>
      <c r="F22" s="14">
        <f>B22*'Calculate Cost'!$J$23</f>
        <v>243.18695068359378</v>
      </c>
    </row>
    <row r="23" spans="1:6" x14ac:dyDescent="0.35">
      <c r="A23" s="13">
        <v>16</v>
      </c>
      <c r="B23" s="14">
        <f xml:space="preserve"> 'Calculate Cost'!$U$31 * A23</f>
        <v>1525.87890625</v>
      </c>
      <c r="C23" s="14">
        <f t="shared" si="0"/>
        <v>1500.87890625</v>
      </c>
      <c r="D23" s="14">
        <f>C23*'Calculate Cost'!$J$21</f>
        <v>424.74873046874995</v>
      </c>
      <c r="E23" s="14">
        <f>B23*'Calculate Cost'!$J$22</f>
        <v>335.693359375</v>
      </c>
      <c r="F23" s="14">
        <f>B23*'Calculate Cost'!$J$23</f>
        <v>259.3994140625</v>
      </c>
    </row>
    <row r="24" spans="1:6" x14ac:dyDescent="0.35">
      <c r="A24" s="13">
        <v>17</v>
      </c>
      <c r="B24" s="14">
        <f xml:space="preserve"> 'Calculate Cost'!$U$31 * A24</f>
        <v>1621.246337890625</v>
      </c>
      <c r="C24" s="14">
        <f t="shared" si="0"/>
        <v>1596.246337890625</v>
      </c>
      <c r="D24" s="14">
        <f>C24*'Calculate Cost'!$J$21</f>
        <v>451.73771362304683</v>
      </c>
      <c r="E24" s="14">
        <f>B24*'Calculate Cost'!$J$22</f>
        <v>356.6741943359375</v>
      </c>
      <c r="F24" s="14">
        <f>B24*'Calculate Cost'!$J$23</f>
        <v>275.61187744140625</v>
      </c>
    </row>
    <row r="25" spans="1:6" x14ac:dyDescent="0.35">
      <c r="A25" s="13">
        <v>18</v>
      </c>
      <c r="B25" s="14">
        <f xml:space="preserve"> 'Calculate Cost'!$U$31 * A25</f>
        <v>1716.61376953125</v>
      </c>
      <c r="C25" s="14">
        <f t="shared" si="0"/>
        <v>1691.61376953125</v>
      </c>
      <c r="D25" s="14">
        <f>C25*'Calculate Cost'!$J$21</f>
        <v>478.7266967773437</v>
      </c>
      <c r="E25" s="14">
        <f>B25*'Calculate Cost'!$J$22</f>
        <v>377.655029296875</v>
      </c>
      <c r="F25" s="14">
        <f>B25*'Calculate Cost'!$J$23</f>
        <v>291.8243408203125</v>
      </c>
    </row>
    <row r="26" spans="1:6" x14ac:dyDescent="0.35">
      <c r="A26" s="13">
        <v>19</v>
      </c>
      <c r="B26" s="14">
        <f xml:space="preserve"> 'Calculate Cost'!$U$31 * A26</f>
        <v>1811.981201171875</v>
      </c>
      <c r="C26" s="14">
        <f t="shared" si="0"/>
        <v>1786.981201171875</v>
      </c>
      <c r="D26" s="14">
        <f>C26*'Calculate Cost'!$J$21</f>
        <v>505.71567993164058</v>
      </c>
      <c r="E26" s="14">
        <f>B26*'Calculate Cost'!$J$22</f>
        <v>398.6358642578125</v>
      </c>
      <c r="F26" s="14">
        <f>B26*'Calculate Cost'!$J$23</f>
        <v>308.03680419921875</v>
      </c>
    </row>
    <row r="27" spans="1:6" x14ac:dyDescent="0.35">
      <c r="A27" s="13">
        <v>20</v>
      </c>
      <c r="B27" s="14">
        <f xml:space="preserve"> 'Calculate Cost'!$U$31 * A27</f>
        <v>1907.3486328125</v>
      </c>
      <c r="C27" s="14">
        <f t="shared" si="0"/>
        <v>1882.3486328125</v>
      </c>
      <c r="D27" s="14">
        <f>C27*'Calculate Cost'!$J$21</f>
        <v>532.70466308593745</v>
      </c>
      <c r="E27" s="14">
        <f>B27*'Calculate Cost'!$J$22</f>
        <v>419.61669921875</v>
      </c>
      <c r="F27" s="14">
        <f>B27*'Calculate Cost'!$J$23</f>
        <v>324.249267578125</v>
      </c>
    </row>
    <row r="28" spans="1:6" x14ac:dyDescent="0.35">
      <c r="A28" s="13">
        <v>21</v>
      </c>
      <c r="B28" s="14">
        <f xml:space="preserve"> 'Calculate Cost'!$U$31 * A28</f>
        <v>2002.716064453125</v>
      </c>
      <c r="C28" s="14">
        <f t="shared" si="0"/>
        <v>1977.716064453125</v>
      </c>
      <c r="D28" s="14">
        <f>C28*'Calculate Cost'!$J$21</f>
        <v>559.69364624023433</v>
      </c>
      <c r="E28" s="14">
        <f>B28*'Calculate Cost'!$J$22</f>
        <v>440.5975341796875</v>
      </c>
      <c r="F28" s="14">
        <f>B28*'Calculate Cost'!$J$23</f>
        <v>340.46173095703125</v>
      </c>
    </row>
    <row r="29" spans="1:6" x14ac:dyDescent="0.35">
      <c r="A29" s="13">
        <v>22</v>
      </c>
      <c r="B29" s="14">
        <f xml:space="preserve"> 'Calculate Cost'!$U$31 * A29</f>
        <v>2098.08349609375</v>
      </c>
      <c r="C29" s="14">
        <f t="shared" si="0"/>
        <v>2073.08349609375</v>
      </c>
      <c r="D29" s="14">
        <f>C29*'Calculate Cost'!$J$21</f>
        <v>586.6826293945312</v>
      </c>
      <c r="E29" s="14">
        <f>B29*'Calculate Cost'!$J$22</f>
        <v>461.578369140625</v>
      </c>
      <c r="F29" s="14">
        <f>B29*'Calculate Cost'!$J$23</f>
        <v>356.6741943359375</v>
      </c>
    </row>
    <row r="30" spans="1:6" x14ac:dyDescent="0.35">
      <c r="A30" s="13">
        <v>23</v>
      </c>
      <c r="B30" s="14">
        <f xml:space="preserve"> 'Calculate Cost'!$U$31 * A30</f>
        <v>2193.450927734375</v>
      </c>
      <c r="C30" s="14">
        <f t="shared" si="0"/>
        <v>2168.450927734375</v>
      </c>
      <c r="D30" s="14">
        <f>C30*'Calculate Cost'!$J$21</f>
        <v>613.67161254882808</v>
      </c>
      <c r="E30" s="14">
        <f>B30*'Calculate Cost'!$J$22</f>
        <v>482.5592041015625</v>
      </c>
      <c r="F30" s="14">
        <f>B30*'Calculate Cost'!$J$23</f>
        <v>372.88665771484375</v>
      </c>
    </row>
    <row r="31" spans="1:6" x14ac:dyDescent="0.35">
      <c r="A31" s="13">
        <v>24</v>
      </c>
      <c r="B31" s="14">
        <f xml:space="preserve"> 'Calculate Cost'!$U$31 * A31</f>
        <v>2288.818359375</v>
      </c>
      <c r="C31" s="14">
        <f t="shared" si="0"/>
        <v>2263.818359375</v>
      </c>
      <c r="D31" s="14">
        <f>C31*'Calculate Cost'!$J$21</f>
        <v>640.66059570312495</v>
      </c>
      <c r="E31" s="14">
        <f>B31*'Calculate Cost'!$J$22</f>
        <v>503.5400390625</v>
      </c>
      <c r="F31" s="14">
        <f>B31*'Calculate Cost'!$J$23</f>
        <v>389.09912109375</v>
      </c>
    </row>
    <row r="32" spans="1:6" x14ac:dyDescent="0.35">
      <c r="A32" s="13">
        <v>25</v>
      </c>
      <c r="B32" s="14">
        <f xml:space="preserve"> 'Calculate Cost'!$U$31 * A32</f>
        <v>2384.185791015625</v>
      </c>
      <c r="C32" s="14">
        <f t="shared" si="0"/>
        <v>2359.185791015625</v>
      </c>
      <c r="D32" s="14">
        <f>C32*'Calculate Cost'!$J$21</f>
        <v>667.64957885742183</v>
      </c>
      <c r="E32" s="14">
        <f>B32*'Calculate Cost'!$J$22</f>
        <v>524.5208740234375</v>
      </c>
      <c r="F32" s="14">
        <f>B32*'Calculate Cost'!$J$23</f>
        <v>405.31158447265631</v>
      </c>
    </row>
    <row r="33" spans="1:6" x14ac:dyDescent="0.35">
      <c r="A33" s="13">
        <v>26</v>
      </c>
      <c r="B33" s="14">
        <f xml:space="preserve"> 'Calculate Cost'!$U$31 * A33</f>
        <v>2479.55322265625</v>
      </c>
      <c r="C33" s="14">
        <f t="shared" si="0"/>
        <v>2454.55322265625</v>
      </c>
      <c r="D33" s="14">
        <f>C33*'Calculate Cost'!$J$21</f>
        <v>694.6385620117187</v>
      </c>
      <c r="E33" s="14">
        <f>B33*'Calculate Cost'!$J$22</f>
        <v>545.501708984375</v>
      </c>
      <c r="F33" s="14">
        <f>B33*'Calculate Cost'!$J$23</f>
        <v>421.52404785156256</v>
      </c>
    </row>
    <row r="34" spans="1:6" x14ac:dyDescent="0.35">
      <c r="A34" s="13">
        <v>27</v>
      </c>
      <c r="B34" s="14">
        <f xml:space="preserve"> 'Calculate Cost'!$U$31 * A34</f>
        <v>2574.920654296875</v>
      </c>
      <c r="C34" s="14">
        <f t="shared" si="0"/>
        <v>2549.920654296875</v>
      </c>
      <c r="D34" s="14">
        <f>C34*'Calculate Cost'!$J$21</f>
        <v>721.62754516601558</v>
      </c>
      <c r="E34" s="14">
        <f>B34*'Calculate Cost'!$J$22</f>
        <v>566.4825439453125</v>
      </c>
      <c r="F34" s="14">
        <f>B34*'Calculate Cost'!$J$23</f>
        <v>437.73651123046881</v>
      </c>
    </row>
    <row r="35" spans="1:6" x14ac:dyDescent="0.35">
      <c r="A35" s="13">
        <v>28</v>
      </c>
      <c r="B35" s="14">
        <f xml:space="preserve"> 'Calculate Cost'!$U$31 * A35</f>
        <v>2670.2880859375</v>
      </c>
      <c r="C35" s="14">
        <f t="shared" si="0"/>
        <v>2645.2880859375</v>
      </c>
      <c r="D35" s="14">
        <f>C35*'Calculate Cost'!$J$21</f>
        <v>748.61652832031245</v>
      </c>
      <c r="E35" s="14">
        <f>B35*'Calculate Cost'!$J$22</f>
        <v>587.46337890625</v>
      </c>
      <c r="F35" s="14">
        <f>B35*'Calculate Cost'!$J$23</f>
        <v>453.94897460937506</v>
      </c>
    </row>
    <row r="36" spans="1:6" x14ac:dyDescent="0.35">
      <c r="A36" s="13">
        <v>29</v>
      </c>
      <c r="B36" s="14">
        <f xml:space="preserve"> 'Calculate Cost'!$U$31 * A36</f>
        <v>2765.655517578125</v>
      </c>
      <c r="C36" s="14">
        <f t="shared" si="0"/>
        <v>2740.655517578125</v>
      </c>
      <c r="D36" s="14">
        <f>C36*'Calculate Cost'!$J$21</f>
        <v>775.60551147460933</v>
      </c>
      <c r="E36" s="14">
        <f>B36*'Calculate Cost'!$J$22</f>
        <v>608.4442138671875</v>
      </c>
      <c r="F36" s="14">
        <f>B36*'Calculate Cost'!$J$23</f>
        <v>470.16143798828131</v>
      </c>
    </row>
    <row r="37" spans="1:6" x14ac:dyDescent="0.35">
      <c r="A37" s="13">
        <v>30</v>
      </c>
      <c r="B37" s="14">
        <f xml:space="preserve"> 'Calculate Cost'!$U$31 * A37</f>
        <v>2861.02294921875</v>
      </c>
      <c r="C37" s="14">
        <f t="shared" si="0"/>
        <v>2836.02294921875</v>
      </c>
      <c r="D37" s="14">
        <f>C37*'Calculate Cost'!$J$21</f>
        <v>802.5944946289062</v>
      </c>
      <c r="E37" s="14">
        <f>B37*'Calculate Cost'!$J$22</f>
        <v>629.425048828125</v>
      </c>
      <c r="F37" s="14">
        <f>B37*'Calculate Cost'!$J$23</f>
        <v>486.37390136718756</v>
      </c>
    </row>
    <row r="38" spans="1:6" x14ac:dyDescent="0.35">
      <c r="A38" s="13">
        <v>31</v>
      </c>
      <c r="B38" s="14">
        <f xml:space="preserve"> 'Calculate Cost'!$U$31 * A38</f>
        <v>2956.390380859375</v>
      </c>
      <c r="C38" s="14">
        <f t="shared" si="0"/>
        <v>2931.390380859375</v>
      </c>
      <c r="D38" s="14">
        <f>C38*'Calculate Cost'!$J$21</f>
        <v>829.58347778320308</v>
      </c>
      <c r="E38" s="14">
        <f>B38*'Calculate Cost'!$J$22</f>
        <v>650.4058837890625</v>
      </c>
      <c r="F38" s="14">
        <f>B38*'Calculate Cost'!$J$23</f>
        <v>502.58636474609381</v>
      </c>
    </row>
    <row r="39" spans="1:6" x14ac:dyDescent="0.35">
      <c r="A39" s="13">
        <v>32</v>
      </c>
      <c r="B39" s="14">
        <f xml:space="preserve"> 'Calculate Cost'!$U$31 * A39</f>
        <v>3051.7578125</v>
      </c>
      <c r="C39" s="14">
        <f t="shared" si="0"/>
        <v>3026.7578125</v>
      </c>
      <c r="D39" s="14">
        <f>C39*'Calculate Cost'!$J$21</f>
        <v>856.57246093749995</v>
      </c>
      <c r="E39" s="14">
        <f>B39*'Calculate Cost'!$J$22</f>
        <v>671.38671875</v>
      </c>
      <c r="F39" s="14">
        <f>B39*'Calculate Cost'!$J$23</f>
        <v>518.798828125</v>
      </c>
    </row>
    <row r="40" spans="1:6" x14ac:dyDescent="0.35">
      <c r="A40" s="13">
        <v>33</v>
      </c>
      <c r="B40" s="14">
        <f xml:space="preserve"> 'Calculate Cost'!$U$31 * A40</f>
        <v>3147.125244140625</v>
      </c>
      <c r="C40" s="14">
        <f t="shared" si="0"/>
        <v>3122.125244140625</v>
      </c>
      <c r="D40" s="14">
        <f>C40*'Calculate Cost'!$J$21</f>
        <v>883.56144409179683</v>
      </c>
      <c r="E40" s="14">
        <f>B40*'Calculate Cost'!$J$22</f>
        <v>692.3675537109375</v>
      </c>
      <c r="F40" s="14">
        <f>B40*'Calculate Cost'!$J$23</f>
        <v>535.01129150390625</v>
      </c>
    </row>
    <row r="41" spans="1:6" x14ac:dyDescent="0.35">
      <c r="A41" s="13">
        <v>34</v>
      </c>
      <c r="B41" s="14">
        <f xml:space="preserve"> 'Calculate Cost'!$U$31 * A41</f>
        <v>3242.49267578125</v>
      </c>
      <c r="C41" s="14">
        <f t="shared" si="0"/>
        <v>3217.49267578125</v>
      </c>
      <c r="D41" s="14">
        <f>C41*'Calculate Cost'!$J$21</f>
        <v>910.5504272460937</v>
      </c>
      <c r="E41" s="14">
        <f>B41*'Calculate Cost'!$J$22</f>
        <v>713.348388671875</v>
      </c>
      <c r="F41" s="14">
        <f>B41*'Calculate Cost'!$J$23</f>
        <v>551.2237548828125</v>
      </c>
    </row>
    <row r="42" spans="1:6" x14ac:dyDescent="0.35">
      <c r="A42" s="13">
        <v>35</v>
      </c>
      <c r="B42" s="14">
        <f xml:space="preserve"> 'Calculate Cost'!$U$31 * A42</f>
        <v>3337.860107421875</v>
      </c>
      <c r="C42" s="14">
        <f t="shared" si="0"/>
        <v>3312.860107421875</v>
      </c>
      <c r="D42" s="14">
        <f>C42*'Calculate Cost'!$J$21</f>
        <v>937.53941040039058</v>
      </c>
      <c r="E42" s="14">
        <f>B42*'Calculate Cost'!$J$22</f>
        <v>734.3292236328125</v>
      </c>
      <c r="F42" s="14">
        <f>B42*'Calculate Cost'!$J$23</f>
        <v>567.43621826171875</v>
      </c>
    </row>
    <row r="43" spans="1:6" x14ac:dyDescent="0.35">
      <c r="A43" s="13">
        <v>36</v>
      </c>
      <c r="B43" s="14">
        <f xml:space="preserve"> 'Calculate Cost'!$U$31 * A43</f>
        <v>3433.2275390625</v>
      </c>
      <c r="C43" s="14">
        <f t="shared" si="0"/>
        <v>3408.2275390625</v>
      </c>
      <c r="D43" s="14">
        <f>C43*'Calculate Cost'!$J$21</f>
        <v>964.52839355468745</v>
      </c>
      <c r="E43" s="14">
        <f>B43*'Calculate Cost'!$J$22</f>
        <v>755.31005859375</v>
      </c>
      <c r="F43" s="14">
        <f>B43*'Calculate Cost'!$J$23</f>
        <v>583.648681640625</v>
      </c>
    </row>
  </sheetData>
  <mergeCells count="1">
    <mergeCell ref="A1:C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Calculate Cost</vt:lpstr>
      <vt:lpstr>Read cost</vt:lpstr>
      <vt:lpstr>Storage, backup and recovery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DynamoDB cost estimate</dc:title>
  <dc:creator/>
  <cp:keywords>APG</cp:keywords>
  <cp:lastModifiedBy/>
  <dcterms:created xsi:type="dcterms:W3CDTF">2015-06-05T18:17:20Z</dcterms:created>
  <dcterms:modified xsi:type="dcterms:W3CDTF">2022-08-11T15:10:05Z</dcterms:modified>
</cp:coreProperties>
</file>